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ervidor\Compartilhamentos\5-Assessoria Tecnica\PRÓ-GESTÃO NÍVEL III\GOVERNANÇA CORPORATIVA\2.2 - Planejamento\REVISÃO ANUAL\2025\"/>
    </mc:Choice>
  </mc:AlternateContent>
  <bookViews>
    <workbookView showHorizontalScroll="0" showVerticalScroll="0" xWindow="-105" yWindow="-105" windowWidth="23250" windowHeight="12450" firstSheet="1" activeTab="1"/>
  </bookViews>
  <sheets>
    <sheet name="Plan1" sheetId="12" state="hidden" r:id="rId1"/>
    <sheet name="Plano de Ação Analítico" sheetId="11" r:id="rId2"/>
    <sheet name="Metas" sheetId="8" r:id="rId3"/>
    <sheet name="Apoio" sheetId="9" state="hidden" r:id="rId4"/>
    <sheet name="Plano de Ação 2021" sheetId="1" state="hidden" r:id="rId5"/>
    <sheet name="Plano de ação 2022-2026" sheetId="5" state="hidden" r:id="rId6"/>
  </sheets>
  <definedNames>
    <definedName name="_xlnm._FilterDatabase" localSheetId="2" hidden="1">Metas!$A$3:$T$177</definedName>
    <definedName name="_xlnm._FilterDatabase" localSheetId="4" hidden="1">'Plano de Ação 2021'!$B$13:$J$118</definedName>
    <definedName name="SegmentaçãodeDados_ANO_PROJETO">#N/A</definedName>
    <definedName name="SegmentaçãodeDados_ÁREA">#N/A</definedName>
    <definedName name="SegmentaçãodeDados_STATUS">#N/A</definedName>
  </definedNames>
  <calcPr calcId="152511"/>
  <pivotCaches>
    <pivotCache cacheId="6"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0" i="8" l="1"/>
  <c r="R86" i="8" l="1"/>
  <c r="R57" i="8" l="1"/>
  <c r="R63" i="8"/>
  <c r="R71" i="8" l="1"/>
  <c r="R51" i="8"/>
  <c r="R79" i="8"/>
  <c r="R59" i="8" l="1"/>
  <c r="R104" i="8"/>
  <c r="R91" i="8"/>
  <c r="R61" i="8"/>
  <c r="R103" i="8" l="1"/>
  <c r="R30" i="8" l="1"/>
  <c r="R171" i="8"/>
  <c r="R135" i="8"/>
  <c r="R67" i="8"/>
  <c r="R13" i="8" l="1"/>
  <c r="O13" i="8"/>
  <c r="R16" i="8" l="1"/>
  <c r="R27" i="8" l="1"/>
  <c r="R20" i="8"/>
  <c r="R14" i="8"/>
  <c r="N14" i="8"/>
  <c r="R17" i="8"/>
  <c r="R31" i="8"/>
  <c r="O12" i="8" l="1"/>
  <c r="R9" i="8"/>
  <c r="R32" i="8"/>
  <c r="R15" i="8"/>
  <c r="R26" i="8" l="1"/>
  <c r="O17" i="8"/>
  <c r="R12" i="8" l="1"/>
  <c r="R55" i="8"/>
  <c r="R81" i="8"/>
  <c r="R43" i="8"/>
  <c r="R97" i="8"/>
  <c r="R48" i="8"/>
  <c r="R46" i="8"/>
  <c r="R84" i="8"/>
  <c r="R44" i="8"/>
  <c r="R72" i="8"/>
  <c r="R102" i="8"/>
  <c r="R136" i="8"/>
  <c r="R137" i="8"/>
  <c r="R138" i="8"/>
  <c r="R122" i="8"/>
  <c r="R108" i="8"/>
  <c r="R109" i="8"/>
  <c r="R110" i="8"/>
  <c r="R140" i="8"/>
  <c r="R141" i="8"/>
  <c r="R117" i="8"/>
  <c r="R118" i="8"/>
  <c r="R126" i="8"/>
  <c r="R127" i="8"/>
  <c r="R128" i="8"/>
  <c r="R111" i="8"/>
  <c r="R123" i="8"/>
  <c r="R142" i="8"/>
  <c r="R119" i="8"/>
  <c r="R124" i="8"/>
  <c r="R112" i="8"/>
  <c r="R129" i="8"/>
  <c r="R130" i="8"/>
  <c r="R139" i="8"/>
  <c r="R113" i="8"/>
  <c r="R114" i="8"/>
  <c r="R131" i="8"/>
  <c r="R132" i="8"/>
  <c r="R125" i="8"/>
  <c r="R115" i="8"/>
  <c r="R120" i="8"/>
  <c r="R116" i="8"/>
  <c r="R133" i="8"/>
  <c r="R134" i="8"/>
  <c r="R121" i="8"/>
  <c r="R152" i="8"/>
  <c r="R172" i="8"/>
  <c r="R173" i="8"/>
  <c r="R158" i="8"/>
  <c r="R143" i="8"/>
  <c r="R144" i="8"/>
  <c r="R145" i="8"/>
  <c r="R175" i="8"/>
  <c r="R176" i="8"/>
  <c r="R153" i="8"/>
  <c r="R154" i="8"/>
  <c r="R162" i="8"/>
  <c r="R163" i="8"/>
  <c r="R164" i="8"/>
  <c r="R146" i="8"/>
  <c r="R159" i="8"/>
  <c r="R177" i="8"/>
  <c r="R155" i="8"/>
  <c r="R160" i="8"/>
  <c r="R147" i="8"/>
  <c r="R165" i="8"/>
  <c r="R166" i="8"/>
  <c r="R174" i="8"/>
  <c r="R148" i="8"/>
  <c r="R149" i="8"/>
  <c r="R167" i="8"/>
  <c r="R168" i="8"/>
  <c r="R161" i="8"/>
  <c r="R150" i="8"/>
  <c r="R156" i="8"/>
  <c r="R151" i="8"/>
  <c r="R169" i="8"/>
  <c r="R170" i="8"/>
  <c r="R157" i="8"/>
  <c r="O31" i="8"/>
  <c r="M11" i="8" l="1"/>
  <c r="M22" i="8" l="1"/>
  <c r="M4" i="8"/>
  <c r="I14" i="9" l="1"/>
  <c r="I15" i="9"/>
  <c r="I12" i="9"/>
  <c r="M73" i="8" l="1"/>
  <c r="M10" i="9" l="1"/>
  <c r="M9" i="9"/>
  <c r="M8" i="9"/>
  <c r="M6" i="9"/>
  <c r="M7" i="9"/>
  <c r="I13" i="9"/>
  <c r="I11" i="9"/>
  <c r="I10" i="9"/>
  <c r="I9" i="9"/>
  <c r="I8" i="9"/>
  <c r="I7" i="9" a="1"/>
  <c r="I7" i="9" s="1"/>
  <c r="I6" i="9"/>
  <c r="M81" i="8"/>
  <c r="M97" i="8"/>
  <c r="M30" i="8"/>
  <c r="M19" i="8"/>
  <c r="M34" i="8"/>
  <c r="M44" i="8"/>
  <c r="M111" i="8"/>
  <c r="M146" i="8"/>
  <c r="M177" i="8"/>
  <c r="M142" i="8"/>
  <c r="M102" i="8"/>
  <c r="M43" i="8"/>
  <c r="M175" i="8"/>
  <c r="M140" i="8"/>
  <c r="M105" i="8"/>
  <c r="M57" i="8"/>
  <c r="M176" i="8"/>
  <c r="M141" i="8"/>
  <c r="M107" i="8"/>
  <c r="M75" i="8"/>
  <c r="M167" i="8"/>
  <c r="M131" i="8"/>
  <c r="M78" i="8"/>
  <c r="M49" i="8"/>
  <c r="M166" i="8"/>
  <c r="M130" i="8"/>
  <c r="M76" i="8"/>
  <c r="M45" i="8"/>
  <c r="M163" i="8"/>
  <c r="M127" i="8"/>
  <c r="M74" i="8"/>
  <c r="M37" i="8"/>
  <c r="M168" i="8"/>
  <c r="M132" i="8"/>
  <c r="M92" i="8"/>
  <c r="M87" i="8"/>
  <c r="M162" i="8"/>
  <c r="M126" i="8"/>
  <c r="M80" i="8"/>
  <c r="M51" i="8"/>
  <c r="M164" i="8"/>
  <c r="M128" i="8"/>
  <c r="M84" i="8"/>
  <c r="M55" i="8"/>
  <c r="M170" i="8"/>
  <c r="M134" i="8"/>
  <c r="M90" i="8"/>
  <c r="M169" i="8"/>
  <c r="M133" i="8"/>
  <c r="M82" i="8"/>
  <c r="M53" i="8"/>
  <c r="M165" i="8"/>
  <c r="M129" i="8"/>
  <c r="M88" i="8"/>
  <c r="M71" i="8"/>
  <c r="M171" i="8"/>
  <c r="M135" i="8"/>
  <c r="M86" i="8"/>
  <c r="M67" i="8"/>
  <c r="M160" i="8"/>
  <c r="M124" i="8"/>
  <c r="M68" i="8"/>
  <c r="M79" i="8"/>
  <c r="M174" i="8"/>
  <c r="M139" i="8"/>
  <c r="M98" i="8"/>
  <c r="M63" i="8"/>
  <c r="M161" i="8"/>
  <c r="M125" i="8"/>
  <c r="M70" i="8"/>
  <c r="M93" i="8"/>
  <c r="M158" i="8"/>
  <c r="M122" i="8"/>
  <c r="M66" i="8"/>
  <c r="M39" i="8"/>
  <c r="M173" i="8"/>
  <c r="M138" i="8"/>
  <c r="M94" i="8"/>
  <c r="M41" i="8"/>
  <c r="M159" i="8"/>
  <c r="M123" i="8"/>
  <c r="M72" i="8"/>
  <c r="M95" i="8"/>
  <c r="M172" i="8"/>
  <c r="M137" i="8"/>
  <c r="M96" i="8"/>
  <c r="M47" i="8"/>
  <c r="M156" i="8"/>
  <c r="M120" i="8"/>
  <c r="M56" i="8"/>
  <c r="M59" i="8"/>
  <c r="M155" i="8"/>
  <c r="M119" i="8"/>
  <c r="M64" i="8"/>
  <c r="M99" i="8"/>
  <c r="M157" i="8"/>
  <c r="M121" i="8"/>
  <c r="M58" i="8"/>
  <c r="M69" i="8"/>
  <c r="M154" i="8"/>
  <c r="M118" i="8"/>
  <c r="M60" i="8"/>
  <c r="M91" i="8"/>
  <c r="M153" i="8"/>
  <c r="M117" i="8"/>
  <c r="M65" i="8"/>
  <c r="M104" i="8"/>
  <c r="M152" i="8"/>
  <c r="M136" i="8"/>
  <c r="M100" i="8"/>
  <c r="M101" i="8"/>
  <c r="M145" i="8"/>
  <c r="M110" i="8"/>
  <c r="M46" i="8"/>
  <c r="M83" i="8"/>
  <c r="M148" i="8"/>
  <c r="M113" i="8"/>
  <c r="M38" i="8"/>
  <c r="M61" i="8"/>
  <c r="M151" i="8"/>
  <c r="M116" i="8"/>
  <c r="M40" i="8"/>
  <c r="M62" i="8"/>
  <c r="M144" i="8"/>
  <c r="M109" i="8"/>
  <c r="M42" i="8"/>
  <c r="M77" i="8"/>
  <c r="M143" i="8"/>
  <c r="M108" i="8"/>
  <c r="M48" i="8"/>
  <c r="M85" i="8"/>
  <c r="M7" i="8"/>
  <c r="M150" i="8"/>
  <c r="M115" i="8"/>
  <c r="M54" i="8"/>
  <c r="M106" i="8"/>
  <c r="M29" i="8"/>
  <c r="M149" i="8"/>
  <c r="M114" i="8"/>
  <c r="M50" i="8"/>
  <c r="M89" i="8"/>
  <c r="M6" i="8"/>
  <c r="M8" i="8"/>
  <c r="M147" i="8"/>
  <c r="M112" i="8"/>
  <c r="M52" i="8"/>
  <c r="M25" i="8"/>
  <c r="M12" i="8"/>
  <c r="M31" i="8"/>
  <c r="M13" i="8"/>
  <c r="M14" i="8"/>
  <c r="M32" i="8"/>
  <c r="M33" i="8"/>
  <c r="M16" i="8"/>
  <c r="M18" i="8"/>
  <c r="M21" i="8"/>
  <c r="M10" i="8"/>
  <c r="M9" i="8"/>
  <c r="M15" i="8"/>
  <c r="M26" i="8"/>
  <c r="M17" i="8"/>
  <c r="M36" i="8"/>
  <c r="M23" i="8"/>
  <c r="M24" i="8"/>
  <c r="M20" i="8"/>
  <c r="M28" i="8"/>
  <c r="M27" i="8"/>
  <c r="M5" i="8"/>
  <c r="D4" i="1"/>
  <c r="I16" i="9" l="1"/>
  <c r="J15" i="9" s="1"/>
  <c r="M11" i="9"/>
  <c r="N11" i="9" s="1"/>
  <c r="D9" i="1"/>
  <c r="D8" i="1"/>
  <c r="D7" i="1"/>
  <c r="D6" i="1"/>
  <c r="D5" i="1"/>
  <c r="J14" i="9" l="1"/>
  <c r="J10" i="9"/>
  <c r="J16" i="9"/>
  <c r="N9" i="9"/>
  <c r="N8" i="9"/>
  <c r="N7" i="9"/>
  <c r="N6" i="9"/>
  <c r="N10" i="9"/>
  <c r="J13" i="9"/>
  <c r="J12" i="9"/>
  <c r="J11" i="9"/>
  <c r="J7" i="9"/>
  <c r="J9" i="9"/>
  <c r="J8" i="9"/>
  <c r="J6" i="9"/>
  <c r="C4" i="1"/>
  <c r="C9" i="1"/>
  <c r="C6" i="1"/>
  <c r="C7" i="1"/>
  <c r="C8" i="1"/>
  <c r="C5" i="1"/>
  <c r="D10"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<sst xmlns="http://schemas.openxmlformats.org/spreadsheetml/2006/main" count="4739" uniqueCount="664">
  <si>
    <t>Dados Gerais</t>
  </si>
  <si>
    <t>Concluída</t>
  </si>
  <si>
    <t>Concluídas</t>
  </si>
  <si>
    <t>Atrasada</t>
  </si>
  <si>
    <t>Atrasadas</t>
  </si>
  <si>
    <t>Reprogramada</t>
  </si>
  <si>
    <t>Reprogramadas</t>
  </si>
  <si>
    <t>Em Andamento</t>
  </si>
  <si>
    <t>Em Risco</t>
  </si>
  <si>
    <t>Anulada</t>
  </si>
  <si>
    <t>Anuladas</t>
  </si>
  <si>
    <t>Total de Etapas</t>
  </si>
  <si>
    <t>AÇÃO
(o que?)</t>
  </si>
  <si>
    <t>ETAPA
(como?)</t>
  </si>
  <si>
    <t>RESPONSÁVEL
(quem?)</t>
  </si>
  <si>
    <t>PRAZO DE INÍCIO</t>
  </si>
  <si>
    <t>PRAZO DE TÉRMINO</t>
  </si>
  <si>
    <t>NOVO PRAZO PREVISTO</t>
  </si>
  <si>
    <t>PRAZO REALIZADO</t>
  </si>
  <si>
    <t>STATUS</t>
  </si>
  <si>
    <t>OBSERVAÇÕES</t>
  </si>
  <si>
    <t>DIRETORIA DE ADMINISTRAÇÃO</t>
  </si>
  <si>
    <t>RECURSOS HUMANOS</t>
  </si>
  <si>
    <t>Flávia</t>
  </si>
  <si>
    <t>ARQUIVO</t>
  </si>
  <si>
    <t>COMPRAS,  LICITAÇÕES E CONTRATOS</t>
  </si>
  <si>
    <t>PATRIMÔNIO</t>
  </si>
  <si>
    <t>TECNOLOGIA DA INFORMAÇÃO</t>
  </si>
  <si>
    <t>DIRETORIA DE BENEFÍCIOS</t>
  </si>
  <si>
    <t>ARRECADAÇÃO</t>
  </si>
  <si>
    <t>ATENDIMENTO</t>
  </si>
  <si>
    <t>BENEFÍCIOS</t>
  </si>
  <si>
    <t>Sueli</t>
  </si>
  <si>
    <t>Executar campanha "Janeiro Branco"</t>
  </si>
  <si>
    <t>Executar campanha "Fevereiro Roxo"</t>
  </si>
  <si>
    <t>Executar campanha "Fevereiro Laranja"</t>
  </si>
  <si>
    <t>Executar campanha "Março Azul Escuro"</t>
  </si>
  <si>
    <t>Executar campanha "Abril Azul"</t>
  </si>
  <si>
    <t>Executar campanha "Maio Amarelo"</t>
  </si>
  <si>
    <t>Executar campanha "Junho Vermelho"</t>
  </si>
  <si>
    <t>Executar campanha "Junho Laranja"</t>
  </si>
  <si>
    <t>Executar campanha "Julho Amarelo"</t>
  </si>
  <si>
    <t>Executar campanha "Agosto Dourado"</t>
  </si>
  <si>
    <t>Executar campanha "Setembro Vermelho"</t>
  </si>
  <si>
    <t>Executar campanha "Setembro Verde"</t>
  </si>
  <si>
    <t>Executar campanha "Setembro Amarelo"</t>
  </si>
  <si>
    <t>Executar campanha "Outubro Rosa"</t>
  </si>
  <si>
    <t>Executar campanha "Novembro Azul"</t>
  </si>
  <si>
    <t>Executar campanha "Dezembro Laranja"</t>
  </si>
  <si>
    <t>Executar campanha "Dezembro Vermelho"</t>
  </si>
  <si>
    <t>DIRETORIA DE FINANÇAS E INVESTIMENTOS</t>
  </si>
  <si>
    <t>ATUARIAL</t>
  </si>
  <si>
    <t>INVESTIMENTOS</t>
  </si>
  <si>
    <t>CONTÁBIL</t>
  </si>
  <si>
    <t>Implantar o Sistema de Informação de Custos do Setor Público (SICSP) no IPRESB</t>
  </si>
  <si>
    <t>JURÍDICO</t>
  </si>
  <si>
    <t>EDUCAÇÃO PREVIDENCIÁRIA</t>
  </si>
  <si>
    <t>Atuarial</t>
  </si>
  <si>
    <t>Arquivo</t>
  </si>
  <si>
    <t>Atendimento</t>
  </si>
  <si>
    <t>Benefícios</t>
  </si>
  <si>
    <t>Sem ação prevista.</t>
  </si>
  <si>
    <t>Executar campanhas do "calendário colorido da saúde" em 2020</t>
  </si>
  <si>
    <t>Criar um Plano de Continuidade para o IPRESB</t>
  </si>
  <si>
    <r>
      <rPr>
        <b/>
        <sz val="10"/>
        <color theme="1"/>
        <rFont val="Calibri"/>
        <family val="2"/>
        <scheme val="minor"/>
      </rPr>
      <t>23/02/2021</t>
    </r>
    <r>
      <rPr>
        <sz val="10"/>
        <color theme="1"/>
        <rFont val="Calibri"/>
        <family val="2"/>
        <scheme val="minor"/>
      </rPr>
      <t xml:space="preserve"> - Em andamento.</t>
    </r>
  </si>
  <si>
    <t>GERAL</t>
  </si>
  <si>
    <t>Concluir a inclusão dos processos Administrativos no Controle</t>
  </si>
  <si>
    <t>Arthur</t>
  </si>
  <si>
    <t>Revisar os processos de Benefícios constantes do Controle</t>
  </si>
  <si>
    <t>Digitalizar processos do IPRESB</t>
  </si>
  <si>
    <t>Revisar o projeto básico da Digitalização</t>
  </si>
  <si>
    <t>Definir próximos passos da Digitalização</t>
  </si>
  <si>
    <t>Implantar e-Social</t>
  </si>
  <si>
    <t>Realizar reunião de alinhamento com a ASPPREV</t>
  </si>
  <si>
    <r>
      <rPr>
        <b/>
        <sz val="10"/>
        <color theme="1"/>
        <rFont val="Calibri"/>
        <family val="2"/>
        <scheme val="minor"/>
      </rPr>
      <t>23/2/2021</t>
    </r>
    <r>
      <rPr>
        <sz val="10"/>
        <color theme="1"/>
        <rFont val="Calibri"/>
        <family val="2"/>
        <scheme val="minor"/>
      </rPr>
      <t xml:space="preserve"> - Concluída no prazo.</t>
    </r>
  </si>
  <si>
    <t>SERVIÇO SOCIAL</t>
  </si>
  <si>
    <t>Realizar piloto de recadastramento através das visitas dos servidores ao Instituto</t>
  </si>
  <si>
    <t>Planejar próximos passos do piloto de redastramento</t>
  </si>
  <si>
    <t>Recadastrar Servidores Municipais</t>
  </si>
  <si>
    <t>Publicar Relatório com as ações cadastrais até abril</t>
  </si>
  <si>
    <t>Publicar Relatório com as ações cadastrais até julho</t>
  </si>
  <si>
    <t>Publicar Relatório com as ações cadastrais até outubro</t>
  </si>
  <si>
    <t>Definir modelos de respostas padrão para os questionamentos mais comuns</t>
  </si>
  <si>
    <t>Levantar os questionamentos mais comuns</t>
  </si>
  <si>
    <t>Marcelo Larangeira</t>
  </si>
  <si>
    <t>Elaborar contra-argumentos</t>
  </si>
  <si>
    <t>Publicar no site do IPRESB um FAQ (Perguntas e Respostas Frequentes)</t>
  </si>
  <si>
    <t>Implantação do processo eletrônico na área de Benefícios</t>
  </si>
  <si>
    <t>Avaliar o custo-benefício de manter a administração do processo eletrônico na Aspprev ou de mudar para outra empresa no mercado</t>
  </si>
  <si>
    <t>Solicitar à FIA um exemplo de Plano de Continuidade que seja aplicável ao IPRESB</t>
  </si>
  <si>
    <r>
      <rPr>
        <b/>
        <sz val="10"/>
        <color theme="1"/>
        <rFont val="Calibri"/>
        <family val="2"/>
        <scheme val="minor"/>
      </rPr>
      <t>23/02/2021</t>
    </r>
    <r>
      <rPr>
        <sz val="10"/>
        <color theme="1"/>
        <rFont val="Calibri"/>
        <family val="2"/>
        <scheme val="minor"/>
      </rPr>
      <t xml:space="preserve"> - A reunião está agendada para dia 24/02/2021, na sede do IPRESB.</t>
    </r>
  </si>
  <si>
    <t>Ampliar os Controles de Processos Arquivados</t>
  </si>
  <si>
    <t>Verificar bancos ou instituições financeiras que prestam serviço de custódia centralizada</t>
  </si>
  <si>
    <t>Solicitar à FIA exemplos de Regimes que centralizam a custódia, a fim de se avaliar a viabilidade deste serviço para o IPRESB</t>
  </si>
  <si>
    <t>Francisco</t>
  </si>
  <si>
    <t>Solicitar a migração de Nível no Pró-Gestão</t>
  </si>
  <si>
    <t>Apresentar à Diretoria Executiva uma proposta de migração de Nível no Pró-Gestão</t>
  </si>
  <si>
    <t>Finalizar o Termo de Referência da Licitação do Sistema</t>
  </si>
  <si>
    <t>Após a contratação, alimentar o sistema com dados de 2019 e o máximo possível de dados de 2020</t>
  </si>
  <si>
    <t>Classificar ações como Possíveis, Prováveis ou Remotas</t>
  </si>
  <si>
    <t>Isabela</t>
  </si>
  <si>
    <t>Definir as diretrizes para classificação das ações como possíveis, prováveis ou remotas</t>
  </si>
  <si>
    <t>Realizar análise do nível de assertividade das classificações das ações judiciais (provável, possível e remota)</t>
  </si>
  <si>
    <t xml:space="preserve">Elaborar relatório anual </t>
  </si>
  <si>
    <t>CONTENCIOSO</t>
  </si>
  <si>
    <t>Revisar a Política de Segurança da Informação (PSI)</t>
  </si>
  <si>
    <t>Contemplar os itens do Manual do Pró-Gestão e a Lei Geral de Proteção de Dados</t>
  </si>
  <si>
    <t>Realizar reunião de apresentação e aprovação da PSI</t>
  </si>
  <si>
    <t>CONTROLADORIA INTERNA</t>
  </si>
  <si>
    <t>OPERACIONAL</t>
  </si>
  <si>
    <t>Controlar Prazos de Entregas</t>
  </si>
  <si>
    <t>Definir todas as obrigações que o Instituto é obrigado a entregar para o Ente, Tribunal de contas e órgãos fiscalizadores e reguladores (por exemplo Receita Federal e Secretaria de Previdência)</t>
  </si>
  <si>
    <t>Criar Árvore de Indicadores do IPRESB</t>
  </si>
  <si>
    <t>Elaborar sugestão de indicadores de gestão</t>
  </si>
  <si>
    <t>Apresentar indicadores aos gestores e ajustar conforme o caso</t>
  </si>
  <si>
    <t>Implantar os indicadores de gestão do IPRESB</t>
  </si>
  <si>
    <t>Acompanhar mensalmente os indicadores</t>
  </si>
  <si>
    <t>Elaborar relatório de gestão</t>
  </si>
  <si>
    <t>Definir o gestor e o responsável pela execução da obrigação</t>
  </si>
  <si>
    <t>Elaborar relatório periódico de acompanhamento das obrigações do Instituto</t>
  </si>
  <si>
    <t>Arnaldo</t>
  </si>
  <si>
    <t>Lucas</t>
  </si>
  <si>
    <t xml:space="preserve">Lucas </t>
  </si>
  <si>
    <t>ÁREA ADMINISTRATIVA</t>
  </si>
  <si>
    <t>ÁREA</t>
  </si>
  <si>
    <t>LICITAÇÕES E CONTRATOS</t>
  </si>
  <si>
    <t>Implantação do sistema de pregão eletrônico</t>
  </si>
  <si>
    <t>Paulina</t>
  </si>
  <si>
    <t>ALMOXARIFADO</t>
  </si>
  <si>
    <t>Estudo para aquisições por lotes de itens não perecíveis e redução de papel (programa Barueri sem papel)</t>
  </si>
  <si>
    <t>Redução de custos e diminuição de consumo de papel</t>
  </si>
  <si>
    <t>Fernanda</t>
  </si>
  <si>
    <t>Planilha e arquivo físico contendo processos de todas as áreas do instituto</t>
  </si>
  <si>
    <t>Ampliar o controle de entrada e saída de processos</t>
  </si>
  <si>
    <t>BENS PATRIMONIAIS</t>
  </si>
  <si>
    <t>Levantamento de necessidades, manutenções preventivas e desfazimento de itens ociosos (sem reparo)</t>
  </si>
  <si>
    <t>Melhor aproveitamento de itens existentes e liberação de espaço</t>
  </si>
  <si>
    <t>Melhoria na gestão patrimonial</t>
  </si>
  <si>
    <t>GESTÃO DE PESSOAL</t>
  </si>
  <si>
    <t>Armazenar os registros de ponto de entrada, saída e pausa para refeição</t>
  </si>
  <si>
    <t>Controlar de forma eficiente a jornada de trabalho dos servidores</t>
  </si>
  <si>
    <t>Flávia/Rafael</t>
  </si>
  <si>
    <t>Utilização do sistema solar</t>
  </si>
  <si>
    <t>Reduzir utilização de papel</t>
  </si>
  <si>
    <t>servidores instituto</t>
  </si>
  <si>
    <t>Projeto de lei para criação do depto de TI</t>
  </si>
  <si>
    <t>Formalização dos processos e melhoria na Segurança da Informação</t>
  </si>
  <si>
    <t xml:space="preserve">Adequação a LGPD e aprimoramento da area de Tecnologia de Informação. </t>
  </si>
  <si>
    <t>IPRESB</t>
  </si>
  <si>
    <t>CAPACITAÇÃO SERVIDORES</t>
  </si>
  <si>
    <t>Cursos, palestras e congressos</t>
  </si>
  <si>
    <t>Marcelo Caetano</t>
  </si>
  <si>
    <t>CAPACITAÇÃO CONSELHOS E COMITE</t>
  </si>
  <si>
    <t>qualificar os conselheiros para aperfeiçoar seus conhecimentos dentro de cada orgão que atuam</t>
  </si>
  <si>
    <t>ÁREA DE BENEFÍCIOS</t>
  </si>
  <si>
    <t xml:space="preserve"> BASE DE DADOS</t>
  </si>
  <si>
    <t>Paralizada em 2019 a 2021 pela pandemia.</t>
  </si>
  <si>
    <t>Marcelo e Bruno</t>
  </si>
  <si>
    <t>COMPENSAÇÃO PREVIDENCIÁRIA</t>
  </si>
  <si>
    <t>Elaboração de requerimentos</t>
  </si>
  <si>
    <t>Solicitar compensações previdenciárias</t>
  </si>
  <si>
    <t>Marcelo e Eliana</t>
  </si>
  <si>
    <t>Em andamento</t>
  </si>
  <si>
    <t>Iniciamos os requerimentos entre RPPS</t>
  </si>
  <si>
    <t xml:space="preserve">EDUCAÇÃO PREVIDENCIARIA </t>
  </si>
  <si>
    <t>Envolve todos as Unidades de Gestão</t>
  </si>
  <si>
    <t>Cursos de capacitação na área de atendimento e de regras de aposentadorias e de pensões por morte. </t>
  </si>
  <si>
    <t> Marcelo</t>
  </si>
  <si>
    <t>Chefe de tesouraria e contadora.</t>
  </si>
  <si>
    <t> Em andamento</t>
  </si>
  <si>
    <t>TESOURARIA</t>
  </si>
  <si>
    <t>Chefe de tesouraria, Gerente de investimentos e contadora.</t>
  </si>
  <si>
    <r>
      <t> </t>
    </r>
    <r>
      <rPr>
        <sz val="12"/>
        <color theme="1"/>
        <rFont val="Calibri"/>
        <family val="2"/>
      </rPr>
      <t> Em andamento</t>
    </r>
  </si>
  <si>
    <t>ORÇAMENTO</t>
  </si>
  <si>
    <r>
      <t> </t>
    </r>
    <r>
      <rPr>
        <sz val="11"/>
        <color theme="1"/>
        <rFont val="Calibri"/>
        <family val="2"/>
      </rPr>
      <t>Efetuar/acompanhar despesas/receitas</t>
    </r>
  </si>
  <si>
    <t> Contadores.</t>
  </si>
  <si>
    <t>CARTEIRA DE INVESTIMENTOS</t>
  </si>
  <si>
    <t>Gestor, gerente de investimentos e agente previdenciário.</t>
  </si>
  <si>
    <t>POLÍTICA DE INVESTIMENTOS</t>
  </si>
  <si>
    <t> Comitê de Investimentos</t>
  </si>
  <si>
    <t> Presidente do Comitê.</t>
  </si>
  <si>
    <t>ÁREA JURÍDICA</t>
  </si>
  <si>
    <t>Transparência</t>
  </si>
  <si>
    <t>ÁREA DE GOVERNANÇA</t>
  </si>
  <si>
    <t>INFORMATIVOS PERIÓDICOS</t>
  </si>
  <si>
    <t>Elaboração do boletim informativo do IPRESB – INFOIPRESB, que disponibiliza as principais notícias do Instituto e pertinentes aos segurados.</t>
  </si>
  <si>
    <t>Imprensa e Servidores</t>
  </si>
  <si>
    <t>Disponibilizar as  notícias, informações financeiras e previdenciárias aos beneficiários  do Instituto.</t>
  </si>
  <si>
    <t>COMISSÃO DE COMUNICAÇÃO</t>
  </si>
  <si>
    <t>Criação de comissão que cuidará das divulgações referentes à informações institucionais, previdenciárias e de finanças do Instituto.</t>
  </si>
  <si>
    <t>Gabinete</t>
  </si>
  <si>
    <t>Manter os segurados informados de todas as ações do IPRESB.</t>
  </si>
  <si>
    <t>COMISSÃO DE PLANEJAMENTO ESTRATÉGICO</t>
  </si>
  <si>
    <t>Comissão para acompanhamento e monitoramento do planejamento estratégico</t>
  </si>
  <si>
    <t>Gestores e Gabinete</t>
  </si>
  <si>
    <t xml:space="preserve">Monitorar o andamento das ações para atingir as metas especificadas no planejamento estratégico alem de assessorar as unidades contribuindo nas melhorias dos processos </t>
  </si>
  <si>
    <t>PESQUISA DE SATISFAÇÃO</t>
  </si>
  <si>
    <t>Incluir pesquisa de satisfação no site e no atendimento presencial.</t>
  </si>
  <si>
    <t>Diretoria Executiva</t>
  </si>
  <si>
    <t>Medir os pontos fortes e fracos do Instituto.</t>
  </si>
  <si>
    <t xml:space="preserve">SEMINÁRIOS E VIDEOS EDUCATIVOS </t>
  </si>
  <si>
    <t>Realização de seminários previdenciário e financeiro, como forma de disseminar conhecimento nas áreas vitais do Instituto</t>
  </si>
  <si>
    <t>Diretoria Executiva, Setor Previdenciário e Financeiro</t>
  </si>
  <si>
    <t>Disponibilizar aos servidores ativos, aposentados e pensionistas maior conhecimento na área do RPPS</t>
  </si>
  <si>
    <t xml:space="preserve">Ampliar o método de inscrição e divulgação  </t>
  </si>
  <si>
    <t xml:space="preserve">Aumentar a quantidade de candidatos </t>
  </si>
  <si>
    <t>Aprimoriar o processo de eleição online</t>
  </si>
  <si>
    <t>Aumentar a participação dos segurados</t>
  </si>
  <si>
    <t>Gabinete, controle interno e gestores</t>
  </si>
  <si>
    <t xml:space="preserve">RELATÓRIO DE GOVERNANÇA CORPORATIVA </t>
  </si>
  <si>
    <t>Controle Interno e Gestores</t>
  </si>
  <si>
    <t>Atender ao Nível III do Pró-Gestão e maior transparencia através da análise de cada unidade</t>
  </si>
  <si>
    <t>CERTIFICAÇÃO PROFISSIONAL</t>
  </si>
  <si>
    <t xml:space="preserve">Capacitar e obter a certificação profissional para gestores, dirigentes, membros conselhos e comitê </t>
  </si>
  <si>
    <t>Atender as exigencias mínimas da Portaria Sec. Da Previdencia nº 9907/2020</t>
  </si>
  <si>
    <t>DEPARTAMENTO</t>
  </si>
  <si>
    <t>QUEM</t>
  </si>
  <si>
    <t>O QUE? (PROJETO)</t>
  </si>
  <si>
    <t>PORQUE? (OBJETIVO)</t>
  </si>
  <si>
    <t>COMO? (AÇÃO)</t>
  </si>
  <si>
    <t>Proporcionar  o desenvolvimento profissional e pessoal dos membros dos colegiados, assim como o acompanhar as leis vigentes</t>
  </si>
  <si>
    <t>Programas:PePrev/PPA/Pós Aposentadoria</t>
  </si>
  <si>
    <t>Avaliação atuarial</t>
  </si>
  <si>
    <t xml:space="preserve">Programa de treinamento e capacitação </t>
  </si>
  <si>
    <t>Aprimorar os conhecimentos dos servidores efetivos do IPRESB para melhor atender os segurados</t>
  </si>
  <si>
    <t>Levar para os segurados conhecimento sobre os direitos previdenciarios</t>
  </si>
  <si>
    <t xml:space="preserve">Proporcionar condições
técnicas efetivas de
atingimento do
Equilíbrio Financeiro e
Atuarial </t>
  </si>
  <si>
    <t>Agentes previdenciários</t>
  </si>
  <si>
    <t>Levantamento do público-alvo a ser recenseado e definição da logística e do
calendário de realização do censo; elaboração de ações
administrativas regulamentando a
realização do censo;</t>
  </si>
  <si>
    <t>x</t>
  </si>
  <si>
    <t>Treinar 100% dos conselhos e comitê</t>
  </si>
  <si>
    <t xml:space="preserve">Treinar 100% dos servidores </t>
  </si>
  <si>
    <t>PROCESSO DIGITAL</t>
  </si>
  <si>
    <t>40% servidores ativos</t>
  </si>
  <si>
    <t>60% servidores ativos</t>
  </si>
  <si>
    <t>Censo Previdenciário servidores ativos</t>
  </si>
  <si>
    <t>Censo Previdenciário aposentados e pensionistas</t>
  </si>
  <si>
    <t>Recadastramento mensal no mês do aniversário</t>
  </si>
  <si>
    <t>Prova de vida e manter os dados atualizados</t>
  </si>
  <si>
    <t xml:space="preserve">Promover através de um Plano de custeio e financiamento as condições financeiras necessárias para o equilibrio atuarial </t>
  </si>
  <si>
    <t>Equilíbrio financeiro do Instituto</t>
  </si>
  <si>
    <t>Concluído</t>
  </si>
  <si>
    <t>80% servidores ativos</t>
  </si>
  <si>
    <t>100% servidores ativos</t>
  </si>
  <si>
    <t>Planejar</t>
  </si>
  <si>
    <t>Retomada em jan/2022</t>
  </si>
  <si>
    <t>Compensação financeira entre os regimes de previdencia</t>
  </si>
  <si>
    <t>Adequação à nova lei de licitação e diminuir os processos de dispensa de licitação com despesas de consumo</t>
  </si>
  <si>
    <t>Implantação de ponto eletrônico e banco de horas com regulamentação</t>
  </si>
  <si>
    <t>50% dos processos via digital</t>
  </si>
  <si>
    <t>100% dos processos via digital</t>
  </si>
  <si>
    <t>80% dos processos via digital</t>
  </si>
  <si>
    <t>Implantar a área de T.I no ambiente organizacional do IPRESB dotando-a de pessoas e segregação de funções e promover efetivamente ações para pratica diaria da Política de Segurança da Informação</t>
  </si>
  <si>
    <t>Planejado</t>
  </si>
  <si>
    <t>Proporcionar melhoria na gestão financeira e controle gerencial das receitas oriundas das contribuições e aportes financeiros.</t>
  </si>
  <si>
    <t>Otimizar os processos de cobrança</t>
  </si>
  <si>
    <t>QUEM?</t>
  </si>
  <si>
    <t>Garantir 100% do recolhimento das contribuições previdenciárias de acordo com a legislação</t>
  </si>
  <si>
    <t>FINANÇAS E INVESTIMENTOS</t>
  </si>
  <si>
    <t>Controle de repasse de contribuições e aportes</t>
  </si>
  <si>
    <t>Efetuar os pagamentoscom redução de 50% do tempo hoje observado</t>
  </si>
  <si>
    <t xml:space="preserve">Proporcionar melhoria na gestão financeira </t>
  </si>
  <si>
    <t xml:space="preserve">Garantir 90% de eficiência na elaboração do Orçamento, evitando a necessidade de suplementação orçamentária
</t>
  </si>
  <si>
    <r>
      <t> </t>
    </r>
    <r>
      <rPr>
        <sz val="10"/>
        <color theme="1"/>
        <rFont val="Calibri"/>
        <family val="2"/>
      </rPr>
      <t>Acompanhamento mensal do orçamento</t>
    </r>
  </si>
  <si>
    <t>Controlar o orçamento para planejar o futuro</t>
  </si>
  <si>
    <t> Monitoramento diário da carteira de investimentos com auxílio do software e da assessoria de investimentos</t>
  </si>
  <si>
    <t xml:space="preserve">Análise da conjuntura econômica, cenários e perspectivas do mercado financeiro; Definição das estratégias de alocação; Gestão de investimentos, considerando sua estrutura, propostas de aprimoramento, critérios de credenciamento para escolha das instituições financeiras
</t>
  </si>
  <si>
    <t>Nortear as ações do Comitê para maior eficiência financeira dos investimentos</t>
  </si>
  <si>
    <t xml:space="preserve"> Melhoria contínua dos mecanismos de controle da carteira de investimentos</t>
  </si>
  <si>
    <t xml:space="preserve"> Elaboração anual da Política de Investimentos </t>
  </si>
  <si>
    <t>Alcançar a rentabilidade mínima prevista na Política de Investimentos</t>
  </si>
  <si>
    <t>CAPACITAÇÃO COMITÊ</t>
  </si>
  <si>
    <t xml:space="preserve">CAPACITAÇÃO SERVIDORES </t>
  </si>
  <si>
    <t>Elaborar um programa permanente de treinamento voltado para as áreas do Instituto</t>
  </si>
  <si>
    <t>Melhoria na área de conhecimento dos membros do Comitê</t>
  </si>
  <si>
    <t>Treinar 100% dos membros do Comitê de Investimentos em matéria sobre o sistema financeiro, mercado financeiro e de capitais e fundos de investimentos.</t>
  </si>
  <si>
    <t xml:space="preserve">Planejar e controlar as receitas, despesas e demais movimentações de caixa </t>
  </si>
  <si>
    <t>Gerenciar riscos</t>
  </si>
  <si>
    <t>Constituir reservas em quantidades suficientes para garantir os planos de benefícios</t>
  </si>
  <si>
    <t xml:space="preserve">Identificar cursos promovidos
que complementem à necessidade de informação e conhecimento de cada área
</t>
  </si>
  <si>
    <t>Qualificar os servidores para aperfeiçoar seus conhecimentos dentro de cada orgão que atuam</t>
  </si>
  <si>
    <t>Gestor</t>
  </si>
  <si>
    <t>Diminuir o contecioso jurídico</t>
  </si>
  <si>
    <t>Ampliar o conhecimento aos segurados quanto aos seus direitos</t>
  </si>
  <si>
    <t>Diminuir o passivo previdenciário por decisão judicial</t>
  </si>
  <si>
    <t>Atualização contínua da legislação em vigor</t>
  </si>
  <si>
    <t>Cursos de capacitação e acompanhamento da nova legislação e suas alterações</t>
  </si>
  <si>
    <t>Busca da melhoria da eficiência</t>
  </si>
  <si>
    <t>mínimo 02 cursos ao ano</t>
  </si>
  <si>
    <t>Procuradoria</t>
  </si>
  <si>
    <t>Reduzir em 20 % (vinte por cento) o Contencioso Judicial, diminuindo o passivo previdenciário por decisão judicial.</t>
  </si>
  <si>
    <t>Planejada</t>
  </si>
  <si>
    <t>1 relatório por ano</t>
  </si>
  <si>
    <t>Avaliação do passivo judicial</t>
  </si>
  <si>
    <t>Status</t>
  </si>
  <si>
    <t>Otimizar o processo eleitoral para escolha dos conselheiros</t>
  </si>
  <si>
    <t>04 edições ao ano</t>
  </si>
  <si>
    <t>Aumentar em 50% a quantidade de candidatos inscritos</t>
  </si>
  <si>
    <t>Aumentar em 50% a quantidade de votação</t>
  </si>
  <si>
    <t>90% de satisfação</t>
  </si>
  <si>
    <t>95% de satisfação</t>
  </si>
  <si>
    <t>75% satisfação</t>
  </si>
  <si>
    <t>80% de satisfação</t>
  </si>
  <si>
    <t>85% de satisfação</t>
  </si>
  <si>
    <t xml:space="preserve">04 reuniões anual para acompanhar as ações e revisar o planejamento </t>
  </si>
  <si>
    <t>01 seminário para cada seguimento; 1 video educativo por mês</t>
  </si>
  <si>
    <t>Referência em gestão previdenciária</t>
  </si>
  <si>
    <t xml:space="preserve">Certificação Pro-Gestão avançar nível/manter; participar das premiações nacionais </t>
  </si>
  <si>
    <t>Plano de ação para atender as exigencias implementando boas práticas</t>
  </si>
  <si>
    <t>NÍVEL III PRO GESTÃO</t>
  </si>
  <si>
    <t>60% boas práticas implementadas</t>
  </si>
  <si>
    <t>70% boas práticas implementadas</t>
  </si>
  <si>
    <t>80% boas práticas implementadas</t>
  </si>
  <si>
    <t>90% boas práticas implementadas</t>
  </si>
  <si>
    <t>Atender a nova lei de licitação</t>
  </si>
  <si>
    <t>Gerenciar o fluxo e o armazenamento adequado dos documentos do arquivo</t>
  </si>
  <si>
    <t>Adequação ao programa Barueri sem papel no Almoxarifado</t>
  </si>
  <si>
    <t xml:space="preserve">Processo digital </t>
  </si>
  <si>
    <t>Desenvolvimento profissional e pessoal dos servidores, assim como  acompanhar as leis vigentes</t>
  </si>
  <si>
    <t>Melhoria na area de conhecimento e condições de trabalho dos servidores</t>
  </si>
  <si>
    <t>Realizar 100% das aquisições de bens de consumo em pregão eletrônico</t>
  </si>
  <si>
    <t>95% dos aposentados e pensionistas anualmente</t>
  </si>
  <si>
    <t>sistema de gerenciamento de custos</t>
  </si>
  <si>
    <t>promover efetivamente ações para pratica diaria da Política de Segurança da Informação</t>
  </si>
  <si>
    <t xml:space="preserve">Treinar 75% dos servidores </t>
  </si>
  <si>
    <t xml:space="preserve">Treinar 80% dos servidores </t>
  </si>
  <si>
    <t xml:space="preserve">Treinar 85% dos servidores </t>
  </si>
  <si>
    <t xml:space="preserve">Treinar 90% dos servidores </t>
  </si>
  <si>
    <t xml:space="preserve">Treinar 75% dos conselhos e comitê </t>
  </si>
  <si>
    <t xml:space="preserve">Treinar 80% dos conselhos e comitê </t>
  </si>
  <si>
    <t xml:space="preserve">Treinar 85% dos conselhos e comitê </t>
  </si>
  <si>
    <t xml:space="preserve">Treinar 90% dos conselhos e comitê </t>
  </si>
  <si>
    <t>Analisar propostas e orçamentos; elaborar resolução</t>
  </si>
  <si>
    <t>Efetuar os pagamentoscom redução de 60% do tempo hoje observado</t>
  </si>
  <si>
    <t>Efetuar os pagamentoscom redução de 70% do tempo hoje observado</t>
  </si>
  <si>
    <t>Efetuar os pagamentoscom redução de 80% do tempo hoje observado</t>
  </si>
  <si>
    <t xml:space="preserve">aumentar em 40% o número de seguidores;  disponibiliar conteudos periodicos sobre atos do IPRESB e programas na mídia </t>
  </si>
  <si>
    <t>elaborar resolução e instituir a comissão para começar as reuniões e acompanhamento das ações</t>
  </si>
  <si>
    <t>Elaboração e publicação do relatorio de governança corporativa semestralmente</t>
  </si>
  <si>
    <t>promover curso para 100% dos conselheiros</t>
  </si>
  <si>
    <t>100% dos conselheiros certificados</t>
  </si>
  <si>
    <t>Inicialmente certificar no mínimo 1/3 conselhos adm e fiscal; 100% comitê</t>
  </si>
  <si>
    <t>METAS</t>
  </si>
  <si>
    <t xml:space="preserve">aumentar em 50% o número de seguidores;  disponibilizar conteudos periodicos sobre atos do IPRESB e programas na mídia </t>
  </si>
  <si>
    <t xml:space="preserve">aumentar em 60% o número de seguidores;  disponibilizar conteudos periodicos sobre atos do IPRESB e programas na mídia </t>
  </si>
  <si>
    <t xml:space="preserve">aumentar em 70% o número de seguidores;  disponibilizar conteudos periodicos sobre atos do IPRESB e programas na mídia </t>
  </si>
  <si>
    <t xml:space="preserve">aumentar em 80% o número de seguidores;  disponibilizar conteudos periodicos sobre atos do IPRESB e programas na mídia </t>
  </si>
  <si>
    <t>PLANEJAMENTO ESTRATEGICO - 2022 - 2026</t>
  </si>
  <si>
    <t xml:space="preserve">100% da frequencia em modo eletronico </t>
  </si>
  <si>
    <t>01 seminário para cada seguimento; 2 videos educativos por mês</t>
  </si>
  <si>
    <t>Educação previdenciária aos servidores ativos, através de palestras para todas as secretarias</t>
  </si>
  <si>
    <t>Treinar 75% dos membros do Comitê de Investimentos em matéria sobre o sistema financeiro, mercado financeiro e de capitais e fundos de investimentos.</t>
  </si>
  <si>
    <t>Treinar 80% dos membros do Comitê de Investimentos em matéria sobre o sistema financeiro, mercado financeiro e de capitais e fundos de investimentos.</t>
  </si>
  <si>
    <t>Treinar 85% dos membros do Comitê de Investimentos em matéria sobre o sistema financeiro, mercado financeiro e de capitais e fundos de investimentos.</t>
  </si>
  <si>
    <t>Treinar 90% dos membros do Comitê de Investimentos em matéria sobre o sistema financeiro, mercado financeiro e de capitais e fundos de investimentos.</t>
  </si>
  <si>
    <t xml:space="preserve">PEPREV: atender 25 pessoas mensalmente; PPA E PÓS APOSENTADORIA: 120 pessoas anualmente </t>
  </si>
  <si>
    <t xml:space="preserve">PEPREV: atender 50 pessoas mensalmente; PPA E PÓS APOSENTADORIA: 150 pessoas anualmente </t>
  </si>
  <si>
    <t xml:space="preserve">PEPREV: atender 50 pessoas mensalmente; PPA E PÓS APOSENTADORIA: 180 pessoas anualmente </t>
  </si>
  <si>
    <t xml:space="preserve">PEPREV: atender 50 pessoas mensalmente; PPA E PÓS APOSENTADORIA: 200 pessoas anualmente </t>
  </si>
  <si>
    <t xml:space="preserve">PEPREV: atender 50 pessoas mensalmente; PPA E PÓS APOSENTADORIA: 120 pessoas anualmente </t>
  </si>
  <si>
    <t> Acompanhamento mensal do orçamento</t>
  </si>
  <si>
    <t>Comitê de Investimentos</t>
  </si>
  <si>
    <t>Contadores</t>
  </si>
  <si>
    <t> Presidente do Comitê</t>
  </si>
  <si>
    <t>-</t>
  </si>
  <si>
    <t>Área</t>
  </si>
  <si>
    <t>Administrativa</t>
  </si>
  <si>
    <t>Governança</t>
  </si>
  <si>
    <t>Jurídica</t>
  </si>
  <si>
    <t>Departamento</t>
  </si>
  <si>
    <t>Gestão De Pessoal</t>
  </si>
  <si>
    <t>Processo Digital</t>
  </si>
  <si>
    <t>Tecnologia Da Informação</t>
  </si>
  <si>
    <t>Licitações E Contratos</t>
  </si>
  <si>
    <t>Capacitação Conselhos E Comite</t>
  </si>
  <si>
    <t>Capacitação Servidores</t>
  </si>
  <si>
    <t>Bens Patrimoniais</t>
  </si>
  <si>
    <t>Almoxarifado</t>
  </si>
  <si>
    <t xml:space="preserve">Educação Previdenciaria </t>
  </si>
  <si>
    <t>Compensação Previdenciária</t>
  </si>
  <si>
    <t>Carteira De Investimentos</t>
  </si>
  <si>
    <t>Tesouraria</t>
  </si>
  <si>
    <t>Arrecadação</t>
  </si>
  <si>
    <t>Orçamento</t>
  </si>
  <si>
    <t>Capacitação Comitê</t>
  </si>
  <si>
    <t xml:space="preserve">Capacitação Servidores </t>
  </si>
  <si>
    <t>Política De Investimentos</t>
  </si>
  <si>
    <t>Procuradoria Previdênciária</t>
  </si>
  <si>
    <t>Total Geral</t>
  </si>
  <si>
    <t>PRAZO INICIAL</t>
  </si>
  <si>
    <t>Base De Dados</t>
  </si>
  <si>
    <t>PRAZO FINAL</t>
  </si>
  <si>
    <t>DATA ENTREGA</t>
  </si>
  <si>
    <t>DIAS ATRASO/ADIANTADO</t>
  </si>
  <si>
    <t>ANO PROJETO</t>
  </si>
  <si>
    <t>META</t>
  </si>
  <si>
    <t>Retomar recadastramento</t>
  </si>
  <si>
    <t>Educação previdenciária aos servidores ativos e inativos</t>
  </si>
  <si>
    <t>Apresentar relatório semestralmente</t>
  </si>
  <si>
    <t>Inscrições candidatos para eleição conselhos</t>
  </si>
  <si>
    <t>Aprovação do Conselho de Administração e enviar p/ CADPREV</t>
  </si>
  <si>
    <t>não há</t>
  </si>
  <si>
    <t xml:space="preserve">Adquirir sistema </t>
  </si>
  <si>
    <t>Reduzir em 20 % o Contencioso Judicial, diminuindo o passivo previdenciário por decisão judicial.</t>
  </si>
  <si>
    <t>RESPONSÁVEL</t>
  </si>
  <si>
    <t>Não Planejada</t>
  </si>
  <si>
    <t>Total</t>
  </si>
  <si>
    <t>Projetos</t>
  </si>
  <si>
    <t>%</t>
  </si>
  <si>
    <t>Ano</t>
  </si>
  <si>
    <t>Total Projetos</t>
  </si>
  <si>
    <t>Distr. %</t>
  </si>
  <si>
    <t>Elaborar relatório atuarial e registro do DRAA</t>
  </si>
  <si>
    <t>30% servidores ativos</t>
  </si>
  <si>
    <t>Controle total dos processos arquivados de todas as áreas do instituto</t>
  </si>
  <si>
    <t>Apresentar relatório 1º semestre</t>
  </si>
  <si>
    <t>aprovada Resolução 49/2022 prestação de informações ações judiciais; Relatório disponibilizado no site</t>
  </si>
  <si>
    <t>Concluída, parcialmente</t>
  </si>
  <si>
    <t>Meta não alcançada</t>
  </si>
  <si>
    <t>Aprovado pelo Conselho de Administração em 09/06/2022 criação do cargo assessoria de T.I. Portaria de nomeação assessor de TI inicio 10/2022; solicitado ao responsável ações sugeridas pelo pro-gestão</t>
  </si>
  <si>
    <t xml:space="preserve">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t>
  </si>
  <si>
    <t>Termo de acesso sistema comprasnet SIASG em 27/09/2022; Portaria de pregoeiros atualizada</t>
  </si>
  <si>
    <t>Relatório aprovado pelo Conselho de Adm. em 06/10/2022 e pelo Conselho Fiscal em 30/11/2022.</t>
  </si>
  <si>
    <t>100% da procuradoria capacitada</t>
  </si>
  <si>
    <t>Política de Investimentos aprovada em 17/11/2022</t>
  </si>
  <si>
    <t>Ana Claudia</t>
  </si>
  <si>
    <t>100% dos colegiados inscritos no curso de certificação profissional; 67% conselho adm. participaram eventos capacitação; 100% conselho fiscal capacitado)</t>
  </si>
  <si>
    <t>SEGUIDORES ANTES:                  facebook: 172;                       instagram: 176;                          youtube: 22</t>
  </si>
  <si>
    <t>META SEGUIDORES:                            facebook: 241                       instagram: 246;                          youtube: 31</t>
  </si>
  <si>
    <t>SEGUIDORES IPRESB 12/2022:                          facebook: 348                       instagram: 360;                          youtube: 130</t>
  </si>
  <si>
    <t>PEPREV: 225 (INICIO 04/2022);                                     PPA E PÓS APOSENTADORIA: 60 (INICIO SEGUNDO SEMESTRE)</t>
  </si>
  <si>
    <t>PEPREV: 456;                                       PPA: 38;                                                 pós aposentadoria: 26.</t>
  </si>
  <si>
    <t xml:space="preserve">100% dep. adm. capacitado, sendo 78% cursos área RPPS, os demias fizeram curso brigada de incendio&gt;&gt;área: segurança do trab </t>
  </si>
  <si>
    <t>METODOLOGIA DE CÁLCULO</t>
  </si>
  <si>
    <t>% REALIZADO</t>
  </si>
  <si>
    <t>% do Retorno dos Investimetos &gt;= % Meta
Atuarial</t>
  </si>
  <si>
    <t xml:space="preserve">ESTIMATIVO TOTAL </t>
  </si>
  <si>
    <t xml:space="preserve">Nº comparecimento / nº de servidores
ativos para recadastrar </t>
  </si>
  <si>
    <t>Nº comparecimento / nº de aposentados e pensionistas p/ recadastrar</t>
  </si>
  <si>
    <t>nº Pessoas treinadas/ total de pessoas na unidade</t>
  </si>
  <si>
    <t>META QUANTIDADE</t>
  </si>
  <si>
    <t>REALIZADO QUANTIDADE</t>
  </si>
  <si>
    <t xml:space="preserve">Contratado curso para certificação em 23/05/2022. Acesso ao curso a partir de 01/06/2022 para todos conselheiros. </t>
  </si>
  <si>
    <t>nº Pessoas inscritas sem certificação RPPS/ nº total de conselheiros</t>
  </si>
  <si>
    <t>nº comparecimentos/  meta quantidade</t>
  </si>
  <si>
    <t>nº seguidores final 2022/nº seguidores meta</t>
  </si>
  <si>
    <t>nº de edições realizadas/nº meta quant</t>
  </si>
  <si>
    <t>nº contribuições recebidas / nº total segurados ativos DIPR</t>
  </si>
  <si>
    <t xml:space="preserve">% entregue da tarefa </t>
  </si>
  <si>
    <t>% satisfação positiva registrada na avaliação</t>
  </si>
  <si>
    <t>Finanças</t>
  </si>
  <si>
    <t>100% Comitê de Investimentos e Gestor de Investimentos capacitados</t>
  </si>
  <si>
    <t xml:space="preserve"> cursos área RPPS: 80% finanças</t>
  </si>
  <si>
    <t>Aprovada certificação nível 3 em 04/2022; premio aneprem 3º lugar; ISP-RPPS nota A</t>
  </si>
  <si>
    <t>compensado/total de requerimentos</t>
  </si>
  <si>
    <t>Apresentar estudo de aquisições por lotes</t>
  </si>
  <si>
    <t>NÍVEL III PRO GESTÃO e 1 inscrição em premiação/ano</t>
  </si>
  <si>
    <t>EVENTOS ONLINE</t>
  </si>
  <si>
    <t>Atingir os segurados que não podem se deslocar</t>
  </si>
  <si>
    <t>2 transmissão/ano do PEPREV e 1 prestação de contas/ ano</t>
  </si>
  <si>
    <t>eventos online transmitidos/total estimado</t>
  </si>
  <si>
    <t>eventos online transmitidos/meta</t>
  </si>
  <si>
    <t>IPCA + 4,87 a.a.</t>
  </si>
  <si>
    <t>35,74%  da meta atuarial</t>
  </si>
  <si>
    <r>
      <t> </t>
    </r>
    <r>
      <rPr>
        <sz val="10"/>
        <color theme="1"/>
        <rFont val="Calibri"/>
        <family val="2"/>
      </rPr>
      <t>Efetuar/acompanhar despesas/receitas com auxílio do sistema de custos</t>
    </r>
  </si>
  <si>
    <t>Efetuar 100% os pagamentos sem exceder o limite previsto da clausula contratual ou do vencimento da nota fiscal</t>
  </si>
  <si>
    <t>Vide despesas no portal da transparência</t>
  </si>
  <si>
    <t>meta ajustada em compatibilidade com as funções da tesouraria e prazos previstos nas clausulas contratuias</t>
  </si>
  <si>
    <t xml:space="preserve">Monitorar os prazos de vencimentos e executar tempestivamente </t>
  </si>
  <si>
    <t>PEPREV: convidar 100% da adm. Direta e indireta; PPA: convidar 100% dos segurados cuja previsão de aposentar daqui há 2 anos; PÓS APOSENTADORIA: convidar 100% dos aposentados</t>
  </si>
  <si>
    <t>% convidados/total estimado</t>
  </si>
  <si>
    <t>meta ajustada conforme dispõe as Resoluções dos programas previdenciarios</t>
  </si>
  <si>
    <t>AJUSTES</t>
  </si>
  <si>
    <t>Juridico alegou que foge da alçada e do controle diminuir o passivo judicial</t>
  </si>
  <si>
    <t xml:space="preserve"> instituir a comissão para acompanhamento das ações</t>
  </si>
  <si>
    <t>monitoriamente das ações com atualização da planilha no mínimo trimestral e realizar a revisão anualmente</t>
  </si>
  <si>
    <t xml:space="preserve">Certificação Pro-Gestão; participar das premiações nacionais </t>
  </si>
  <si>
    <t>garantir 100% da manutenção da certificação e min. 1 inscrição/ ano em premiação</t>
  </si>
  <si>
    <t>garantir 100% da certificação e min. 1 inscrição/ ano em premiação</t>
  </si>
  <si>
    <t>100% comitê e a maioria de cada colegiado certificado</t>
  </si>
  <si>
    <t xml:space="preserve"> divulgar as informações institucionais, previdenciárias e de finanças do Instituto.</t>
  </si>
  <si>
    <t>TIPO</t>
  </si>
  <si>
    <t>PROJETO</t>
  </si>
  <si>
    <t>ESTRATÉGICO</t>
  </si>
  <si>
    <t>CAPACITAÇÃO</t>
  </si>
  <si>
    <t>UNIDADES INCLUSAS NA PLANILHA/UNIDADES TOTAL EXISTENTES</t>
  </si>
  <si>
    <t>LINK</t>
  </si>
  <si>
    <t xml:space="preserve">Ação substituída por outra meta: EVENTOS ONLINE (disponibilizar transmissão online de determinados eventos como PEPREV, prestação de contas, etc. ); Em 2022 Conselho de Adminsitração sugeriu fazer PEPREV online </t>
  </si>
  <si>
    <t>ação ajustada incluindo sistema de custos que foi transferido da ação da tesouraria  pois a principal finalidade do sistema é auxiliar o controle do orçamento, realização despesas</t>
  </si>
  <si>
    <t xml:space="preserve">Aprovado pelo Conselho de Administração em 09/06/2022 a Resolução de Bens Patrimoniais e divulgada no site oficial e para os servidores do IPRESB; feito novo inventário. </t>
  </si>
  <si>
    <t>Elaborar e obter aprovação da Resolução de bens patrimoniais</t>
  </si>
  <si>
    <t>Implementar 100% das ações de gestão patrimonial</t>
  </si>
  <si>
    <t xml:space="preserve">Consta na planilha os processos das unidades de Benefícios e de Administração. Com utilização sistema Solar na conclusao do processo estão sendo remetidos para o núcleo de processos. </t>
  </si>
  <si>
    <t xml:space="preserve">Projeto Básico estava em conclusão, porem ação foi paralisada. Reprogramado para 2023 conforme ata da 7ª reunião 2022 da diretoria executiva </t>
  </si>
  <si>
    <t>Portaria 291/2022 de 04/07/2022 Comissão Setorial Especializada; todos departamentos utilizando sistema Solar a partir de 08/2022; Digitalização dos processo antigos: Comissão instituída; Projeto básico concluído. Programada licitação para início de 2023</t>
  </si>
  <si>
    <t>4 edições já publicadas.10/2022  ultima edição 2022</t>
  </si>
  <si>
    <t>PPA E PÓS APOSENTADORIA retornaram no segundo semestre/2022 a meta fica reajustada para 60 pessoas</t>
  </si>
  <si>
    <t xml:space="preserve">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t>
  </si>
  <si>
    <t>meta alterada para maioria dos conselhos devido ateração no manual da certificação</t>
  </si>
  <si>
    <t>Juridico alegou que foge da alçada e do controle diminuir o passivo judicial pois as ações são movidas pelos segurados e não é possível prever.</t>
  </si>
  <si>
    <t>100% comitê e a MAIORIA de cada colegiado certificado</t>
  </si>
  <si>
    <t>Ponto eletrônico anulado conforme deliberação do Presidente na ata da Diretoria Executiva reunião janeiro/2023. Já existe regulamento do banco de horas conforme art. 9º da Lei 372/2016 e mensalmente o dep. pessoal realiza lançamento das horas devidas e extraordinarias.</t>
  </si>
  <si>
    <t>Disponibilizar transmissão online de determinados eventos como PEPREV, prestação de contas, etc</t>
  </si>
  <si>
    <t xml:space="preserve">Ação substituída por outro PROEJTO: EVENTOS ONLINE (disponibilizar transmissão online de determinados eventos como PEPREV, prestação de contas, etc. ); Em 2022 Conselho de Adminsitração sugeriu fazer PEPREV online </t>
  </si>
  <si>
    <t xml:space="preserve">https://ipresb.barueri.sp.gov.br/pagina/?idPagina=369 </t>
  </si>
  <si>
    <t xml:space="preserve">https://ipresb.barueri.sp.gov.br/pagina/?idPagina=309 </t>
  </si>
  <si>
    <t>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t>
  </si>
  <si>
    <t xml:space="preserve">https://ipresb.barueri.sp.gov.br/uploads/pagina/arquivos/ATA-DE-REUNIAO-No-1-COMITE-INV-26012023.pdf  </t>
  </si>
  <si>
    <t xml:space="preserve">https://ipresb.barueri.sp.gov.br/uploads/pagina/arquivos/Balancete-Receita-e-Despesas-12-2022.pdf </t>
  </si>
  <si>
    <t xml:space="preserve">https://ipresb.barueri.sp.gov.br/uploads/pagina/arquivos/plano-de-capacitcao-2022-resultado-versao-pdf.pdf </t>
  </si>
  <si>
    <t xml:space="preserve">https://ipresb.barueri.sp.gov.br/uploads/pagina/arquivos/DIPR-NOV-DEZ.pdf </t>
  </si>
  <si>
    <t xml:space="preserve">https://ipresb.barueri.sp.gov.br/uploads/legislacao/Resolucao-502022-GESTAO-DOS-BENS-PATRIMONIAIS.pdf </t>
  </si>
  <si>
    <t xml:space="preserve">https://www.barueri.sp.gov.br/Transparencia/Default.aspx?ent=ip </t>
  </si>
  <si>
    <t xml:space="preserve">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t>
  </si>
  <si>
    <t xml:space="preserve">https://www.ipresb.barueri.sp.gov.br/uploads/pagina/arquivos/SITUACAO-REQ-COMPREV-IPRESB-012023.pdf </t>
  </si>
  <si>
    <t xml:space="preserve">https://www.ipresb.barueri.sp.gov.br/pagina/523_Portaria-Comissao-Setorial-Especializada-.html </t>
  </si>
  <si>
    <t xml:space="preserve">https://ipresb.barueri.sp.gov.br/uploads/legislacao/Lei-complementar-537-2022-Barueri-SP.pdf </t>
  </si>
  <si>
    <t xml:space="preserve">https://www.ipresb.barueri.sp.gov.br/pagina/335_Relatorio-de-Avaliacao-do-Passivo-Judicial.html </t>
  </si>
  <si>
    <t xml:space="preserve">Comissão instituída Portaria nº 342/2022.  Ações realizadas: Divulgação constante do "siga o IPRESB" na área de atendimento, no job  e no final dos programas previdenciários; Divulgação nas redes sociais e whatsapp feitas pelos servidores e colegiados referentes aos principais acontecimentos do IPRESB. </t>
  </si>
  <si>
    <t xml:space="preserve">https://www.ipresb.barueri.sp.gov.br/pagina/?idPagina=331 </t>
  </si>
  <si>
    <t xml:space="preserve">https://ipresb.barueri.sp.gov.br/pagina/124_Pro-Gestao-%3E-Governanca-Corporativa-.html </t>
  </si>
  <si>
    <t>PEPREV: https://www.ipresb.barueri.sp.gov.br/pagina/?idPagina=376 PPA: https://www.ipresb.barueri.sp.gov.br/pagina/?idPagina=381  ;POS APOSENTADORIA: https://ipresb.barueri.sp.gov.br/pagina/?idPagina=387</t>
  </si>
  <si>
    <t>Implantar a área de T.I e promover ações para pratica da Política de Segurança da Informação</t>
  </si>
  <si>
    <t>não exceder 194.656.000</t>
  </si>
  <si>
    <t xml:space="preserve">Requerimentos só podem ser solicitados pelo COMPREV após homologação do TCE (aprox. 1 ano). Há planilha de controle com todos os processos e status da compensação. </t>
  </si>
  <si>
    <t xml:space="preserve">Atendimento: 99% das avaliações do atendimento foram positivas conforme dados do sistema (34% muito bom, 61% excelente, 34% muito bom) e apenas 1% constou ruim. </t>
  </si>
  <si>
    <r>
      <t xml:space="preserve"> Em 2022 houve duas solicitações de suplementações: Decreto 9584 de 06/2022 e Lei  2977 de 12/2022. A dotação inicial foi de 176.960.000, e apos acrescimo de </t>
    </r>
    <r>
      <rPr>
        <b/>
        <sz val="8"/>
        <color rgb="FF000000"/>
        <rFont val="Calibri"/>
        <family val="2"/>
      </rPr>
      <t>6,05%  de suplementação</t>
    </r>
    <r>
      <rPr>
        <sz val="8"/>
        <color rgb="FF000000"/>
        <rFont val="Calibri"/>
        <family val="2"/>
      </rPr>
      <t xml:space="preserve">, valor autorizado foi para 187.660.000. Portanto 94% eficiencia no orçamento. Sistema de custos já em utilização; encaminhada planilha tarefas para cada centro de custo. </t>
    </r>
  </si>
  <si>
    <r>
      <t xml:space="preserve">Faltam apenas 0,5% para recadastrar. </t>
    </r>
    <r>
      <rPr>
        <sz val="8"/>
        <color theme="1"/>
        <rFont val="Calibri"/>
        <family val="2"/>
      </rPr>
      <t>Relatório comparativo recadastrados aposentados e pensionistas final de dez/2022</t>
    </r>
  </si>
  <si>
    <r>
      <t>Paralizada em 2019 a 2021 pela pandemia. Retomado PEPREV EM 19/4/2022</t>
    </r>
    <r>
      <rPr>
        <sz val="8"/>
        <rFont val="Calibri"/>
        <family val="2"/>
      </rPr>
      <t xml:space="preserve"> e PPA E PÓS APOSENTADORIA retornaram no segundo semestre/2022. </t>
    </r>
    <r>
      <rPr>
        <sz val="8"/>
        <color rgb="FF000000"/>
        <rFont val="Calibri"/>
        <family val="2"/>
      </rPr>
      <t>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t>
    </r>
  </si>
  <si>
    <r>
      <t xml:space="preserve">Os repasses são efetuados mensalmente no quinto dia útil do mês subsequente, é realizado o controle e conferencia dos valores a serem recolhidos. Conforme Relatorio DIPR bimestral do CADPREV não há parcelamentos ou apontamento de irregularidade ou pendências. </t>
    </r>
    <r>
      <rPr>
        <b/>
        <sz val="8"/>
        <color rgb="FF000000"/>
        <rFont val="Calibri"/>
        <family val="2"/>
      </rPr>
      <t>Dos 11612 segurados verificou-se que 2 cedidos para outro municipio está pendente o repasse</t>
    </r>
    <r>
      <rPr>
        <sz val="8"/>
        <color rgb="FF000000"/>
        <rFont val="Calibri"/>
        <family val="2"/>
      </rPr>
      <t xml:space="preserve"> (Jandira e Santana de Parnaiba  foram indentificados mas via oficio os órgaos foram notificados e está sendo acompanhado). </t>
    </r>
  </si>
  <si>
    <r>
      <t>Iniciado em 2019 e paralizado 2020 a 2021 pela pandemia. Retomado em 04/2022; 08/2022 força tarefa criada. Antes da força tarefa o acumulado foi de 865 pessoas  recadastradas até 07/2022.  A equipe da força tarefa dobrou a quant. atendendo de 08/2022 a 12/2022 1796.</t>
    </r>
    <r>
      <rPr>
        <b/>
        <sz val="8"/>
        <color theme="1"/>
        <rFont val="Calibri"/>
        <family val="2"/>
      </rPr>
      <t xml:space="preserve"> Locais atendidos: Secretarias da Prefeitura de Barueri, Camara e FIEB.Pendente: Sec. de Saúde e Sec. de Educação. </t>
    </r>
    <r>
      <rPr>
        <sz val="8"/>
        <color theme="1"/>
        <rFont val="Calibri"/>
        <family val="2"/>
      </rPr>
      <t xml:space="preserve">Encaminhadas novas convocações para os pendentes. Projeto básico nova licitação em 2023 sistema previdenciário  incluso recadastramento online. </t>
    </r>
  </si>
  <si>
    <t>Investimentos e Atuária</t>
  </si>
  <si>
    <t>sistema de custos alterado desta meta para a meta de orçamento; e meta alterada em conformidade aos prazos de pag. previstos contrato</t>
  </si>
  <si>
    <t>Implantar pelas unidades as diretrizes de TI</t>
  </si>
  <si>
    <t>Treinar 80% dos servidores</t>
  </si>
  <si>
    <t>Treinar 75% dos servidores</t>
  </si>
  <si>
    <t>% unidades receberam material da eleição/ total unidades existentes</t>
  </si>
  <si>
    <t>total de votos 50% maior que ultima eleição</t>
  </si>
  <si>
    <t>20% dos requerimentos relativos às aposentadorias e pensões homologadas pelo Tribunal de Contas</t>
  </si>
  <si>
    <t>40% dos requerimentos relativos às aposentadorias e pensões homologadas pelo Tribunal de Contas</t>
  </si>
  <si>
    <t>60% dos requerimentos relativos às aposentadorias e pensões homologadas pelo Tribunal de Contas</t>
  </si>
  <si>
    <t>80% dos requerimentos relativos às aposentadorias e pensões homologadas pelo Tribunal de Contas</t>
  </si>
  <si>
    <t>100% dos requerimentos relativos às aposentadorias e pensões homologadas pelo Tribunal de Contas</t>
  </si>
  <si>
    <t xml:space="preserve">https://ipresb.barueri.sp.gov.br/uploads/legislacao/513-pregoeiro.pdf </t>
  </si>
  <si>
    <t xml:space="preserve">Portaria Comissão de Comunicação: https://ipresb.barueri.sp.gov.br/uploads/legislacao/342-Comissao-Especial-de-Comunicacao.pdf   Estatistica Redes Sociais: https://ipresb.barueri.sp.gov.br/uploads/pagina/arquivos/redes-sociais.pdf </t>
  </si>
  <si>
    <t xml:space="preserve">Após teste de gravação verificou-se a necessidade de adquirir equipamentos para transmissão de qualidade online. </t>
  </si>
  <si>
    <t>Aquisições em 2023 sendo realizadas eletronicamente pelo comprasgov</t>
  </si>
  <si>
    <t>encaminhados oficios PEPREV para as Secretarias inicio do ano e mensalmente novos admitidos; whatsapp para PPA e pos aposentadoria</t>
  </si>
  <si>
    <t>Atender as exigencias mínimas da Portaria Sec. Da Previdencia nº 1467/2022</t>
  </si>
  <si>
    <t>nº Pessoas com  certificação RPPS/ nº total de membros colegiados</t>
  </si>
  <si>
    <t>nº seguidores final 2023/nº seguidores meta</t>
  </si>
  <si>
    <t>SUPEROU A META</t>
  </si>
  <si>
    <t>AUMENTO DE SEGUIDORES FINAL DE 2023 COMPARADO NUMERO INICIAL: FACE 150%; INSTAGRAM 298%; YOUTUBE 533%</t>
  </si>
  <si>
    <t xml:space="preserve"> instituir a comissão para acompanhamento das ações; monitoramento trimestral com atualização da planilha </t>
  </si>
  <si>
    <t>&gt; 80%</t>
  </si>
  <si>
    <t>o atendimento presencial e dos programas previdenciários foram avaliados como excelente e no geral superaram os 80% conforme informações constantes no relatorio de governança corporativa pags. 27 a 30</t>
  </si>
  <si>
    <t>100% comitê; 75% conselho fiscal; 33% conselho adm.</t>
  </si>
  <si>
    <t>contrato para licença de sistema de gerenciamento eletrônico de documentos - GED para otimizar a guarda, busca e segurança dos arquivos digitais e também controle por planilha dos processos por unidade.</t>
  </si>
  <si>
    <t>suplementação de $ 770.000 na despesa manutençãoda a. antes $ 12.667.000= $13.437.000; aproximadamente 6%</t>
  </si>
  <si>
    <t>mensalmente as contribuições tem sido repassadas conforme podemos verificar nos relatorios DIPR e na planilha de controle mensal da tesouraria</t>
  </si>
  <si>
    <t xml:space="preserve">https://ipresb.barueri.sp.gov.br/pagina/496_Seguranca-da-Informacao.html </t>
  </si>
  <si>
    <t xml:space="preserve">https://ipresb.barueri.sp.gov.br/licitacao/ </t>
  </si>
  <si>
    <t xml:space="preserve">https://ipresb.barueri.sp.gov.br/uploads/pagina/arquivos/termo-contrato-pp002-2023assinado.pdf </t>
  </si>
  <si>
    <t xml:space="preserve">https://ipresb.barueri.sp.gov.br/uploads/pagina/arquivos/PLANO-DE-ACAO-CAPACITACAO-2023CURSOS-REALIZADOS.pdf </t>
  </si>
  <si>
    <t>documentos de todas as unidades digitalizados e todas as áreas utilizando o sistema digital solar</t>
  </si>
  <si>
    <t xml:space="preserve">https://ipresb.barueri.sp.gov.br/pagina/?idPagina=492 </t>
  </si>
  <si>
    <t xml:space="preserve">https://ipresb.barueri.sp.gov.br/uploads/pagina/arquivos/RELATORIO-DE-GOVERNANCA-CORPORATIVA-2S-2023.pdf </t>
  </si>
  <si>
    <t xml:space="preserve">https://ipresb.barueri.sp.gov.br/pagina/?idPagina=454 </t>
  </si>
  <si>
    <t xml:space="preserve">https://ipresb.barueri.sp.gov.br/uploads/pagina/arquivos/Ata-no-1-comite-de-investimentos-25012024.pdf </t>
  </si>
  <si>
    <t>META ATUARIAL ACUMULADA (IPCA + 5,16% a.a) final 12/2023 foi de 10,02% e o rendimento da carteira de investimentos acumulado foi de 12,29%, ou seja, cumpriu 123% da meta proposta. Vide item 3 da ata do comitê de inv. Reunião de 25/01/2024</t>
  </si>
  <si>
    <t xml:space="preserve">https://ipresb.barueri.sp.gov.br/uploads/pagina/arquivos/Declaracao-de-recadastramento-2023-de-aposentados-e-pensionistas.pdf </t>
  </si>
  <si>
    <t xml:space="preserve">https://ipresb.barueri.sp.gov.br/uploads/pagina/arquivos/Declaracao-de-recadastramento-2023-de-ativos.pdf </t>
  </si>
  <si>
    <t xml:space="preserve">PEPREV: https://www.ipresb.barueri.sp.gov.br/pagina/?idPagina=461 
PPA: https://www.ipresb.barueri.sp.gov.br/pagina/?idPagina=542 
PÓS APOSENTADORIA: https://ipresb.barueri.sp.gov.br/pagina/?idPagina=490 </t>
  </si>
  <si>
    <t xml:space="preserve">https://ipresb.barueri.sp.gov.br/uploads/pagina/arquivos/PERCENTUAL-COMPREV-022024.pdf </t>
  </si>
  <si>
    <t xml:space="preserve">https://ipresb.barueri.sp.gov.br/uploads/pagina/arquivos/Balancete-de-Receitas-e-Despesas-Dezembro2023.pdf </t>
  </si>
  <si>
    <t xml:space="preserve">https://ipresb.barueri.sp.gov.br/pagina/?idPagina=483 </t>
  </si>
  <si>
    <t xml:space="preserve">https://www.barueri.sp.gov.br/Transparencia/ResumoDespesas.aspx?np=1&amp;ent=ip </t>
  </si>
  <si>
    <t xml:space="preserve">https://ipresb.barueri.sp.gov.br/uploads/pagina/arquivos/inscritosredessociais2023comparativo.png </t>
  </si>
  <si>
    <t xml:space="preserve">https://www.ipresb.barueri.sp.gov.br/publicacoes-oficiais/?idParent=312 </t>
  </si>
  <si>
    <t xml:space="preserve">Premio Inovação: https://www.aneprem.org.br/conheca-o-resultado-do-5-premio-nacional-de-inovacao-da-aneprem/  
Pró-Gestão: https://ipresb.barueri.sp.gov.br/pagina/147_CERTIFICADO-PRO-GESTAO.html </t>
  </si>
  <si>
    <t>aquisições por lotes estão sendo realizadas por pregão mas a meta é serem feitas por meio de registro de preços.</t>
  </si>
  <si>
    <t xml:space="preserve">Controle do patrimonio e estoque almoxarifado por planilha e sistema contábil SECAM. As atividades listadas na resolução 50/2022 como os registros patrimoniais, tombamento, incorporação, inventário, depreciação, são realizados frequentemente. </t>
  </si>
  <si>
    <t xml:space="preserve">Resolução 50/2022: https://ipresb.barueri.sp.gov.br/legislacaoView/?id=97 </t>
  </si>
  <si>
    <t xml:space="preserve">meta alterada pois gestores e gabinete monitoram revisam o plano de ação </t>
  </si>
  <si>
    <t xml:space="preserve">Adequação ao programa Barueri sem papel no Almoxarifado e estudo aquisição materiais consumo por lotes </t>
  </si>
  <si>
    <t xml:space="preserve">Ação substituída por outro PROJETO: EVENTOS ONLINE (disponibilizar transmissão online de determinados eventos como PEPREV, prestação de contas, etc. ); Em 2022 Conselho de Adminsitração sugeriu fazer PEPREV online </t>
  </si>
  <si>
    <t>final de 2023: 100% do comitê e conselho fiscal; 80% diretoria executiva; 50% do conselho adm, portanto falta 1 membro para ter a maioria deste colegiado certificado</t>
  </si>
  <si>
    <t>auditoria pro gestão realizada e nível III mantido; premio da Abipem com classificação</t>
  </si>
  <si>
    <t>3 edições entregues; edição de setembro não realizada devido lei eleitoral</t>
  </si>
  <si>
    <t xml:space="preserve">https://ipresb.barueri.sp.gov.br/uploads/pagina/arquivos/Balancete-de-Receita-e-Despesa-Dez2024.pdf </t>
  </si>
  <si>
    <t>O portfólio entregou +12,20% para uma meta de +10,24%, ou seja, 119% da meta do exercício em termos nominais</t>
  </si>
  <si>
    <t xml:space="preserve">vide ordem 7 da ata de reunião do comitê de investimentos: https://ipresb.barueri.sp.gov.br/uploads/pagina/arquivos/Ata-no-2-comite-de-investimentos-30012025.pdf </t>
  </si>
  <si>
    <t xml:space="preserve">https://ipresb.barueri.sp.gov.br/uploads/pagina/arquivos/POLITICA-DE-INVESTIMENTOS-2025.pdf </t>
  </si>
  <si>
    <t>nº Pessoas com certificação RPPS/ nº total de membros dos colegiados</t>
  </si>
  <si>
    <t>Certificação Pro-Gestão auditoria 2024: https://ipresb.barueri.sp.gov.br/uploads/pagina/arquivos/Manutencao-da-Certificacao-2024.pdf  Premio ABIPEM: https://www.abipem.org.br/wp-content/uploads/2024/05/PORTARIA-ABIPEM-014-2024-Resultado-Final-Premio-Destaque-Brasil-de-Responsabilidade-Previdenciaria-1.pdf</t>
  </si>
  <si>
    <t>https://ipresb.barueri.sp.gov.br/pagina/356_Certificacao-Profissional.html</t>
  </si>
  <si>
    <t xml:space="preserve">https://ipresb.barueri.sp.gov.br/pagina/328_Plano-de-Acao.html </t>
  </si>
  <si>
    <t xml:space="preserve">https://ipresb.barueri.sp.gov.br/pagina/618_2023.html </t>
  </si>
  <si>
    <t>https://ipresb.barueri.sp.gov.br/pagina/?idPagina=601</t>
  </si>
  <si>
    <t>https://ipresb.barueri.sp.gov.br/pagina/335_Relatorio-de-Avaliacao-do-Passivo-Judicial.html</t>
  </si>
  <si>
    <t>https://ipresb.barueri.sp.gov.br/licitacao/</t>
  </si>
  <si>
    <t>Censo concluído em 2023</t>
  </si>
  <si>
    <t>https://www.barueri.sp.gov.br/Transparencia/Default.aspx?ent=ip</t>
  </si>
  <si>
    <t>https://ipresb.barueri.sp.gov.br/pagina/124_Pro-Gestao-%3E-Governanca-Corporativa-.html</t>
  </si>
  <si>
    <t>os processos de todas as unidades são digitais via Solar</t>
  </si>
  <si>
    <t>Avaliação atuarial exercicio 2023 aprovada pelo conselho de adm. na reunião de 05/03/2024</t>
  </si>
  <si>
    <t>https://ipresb.barueri.sp.gov.br/pagina/617_2024.html</t>
  </si>
  <si>
    <t xml:space="preserve">Estatística seguidores e portaria comissão comunicação: https://ipresb.barueri.sp.gov.br/legislacaoView/?id=111 </t>
  </si>
  <si>
    <t>100% censo de aposentados e pensionistas realizado conforme declaração da unidade de beneficios previdenciários e comprovantes de recadastramento</t>
  </si>
  <si>
    <t>Inventário é realizado regularmente em consonância com a Resolução 50/2022 conforme verificado com o Núcleo de Gestão de Bens e Almoxarifado</t>
  </si>
  <si>
    <t xml:space="preserve">https://ipresb.barueri.sp.gov.br/legislacaoView/?id=97 </t>
  </si>
  <si>
    <t>https://ipresb.barueri.sp.gov.br/pagina/140_PROVA-DE-VIDA-APOSENTADOS-E-PENSIONISTAS-.html</t>
  </si>
  <si>
    <t>https://ipresb.barueri.sp.gov.br/pagina/58_Segurado,-atualize-seu-cadastro.html</t>
  </si>
  <si>
    <t xml:space="preserve">PPA:  https://ipresb.barueri.sp.gov.br/publicacoes-oficiais/?idParent=371  PEPREV: https://ipresb.barueri.sp.gov.br/publicacoes-oficiais/?idParent=376     PÓS APOSENTADORIA: https://ipresb.barueri.sp.gov.br/publicacoes-oficiais/?idParent=497 </t>
  </si>
  <si>
    <t>balancetes 12/2024 registraram superativ orçamentário de $438.228.404,86: receitas arrecadadas $717.391.279,42 (variação 68,17%) enquanto as despesas empenhadas foi de $279.162.874,56 (variação -11,61%)</t>
  </si>
  <si>
    <t>Receita arrecadas &gt; Despesa empenhadas</t>
  </si>
  <si>
    <t>superavit orçamentário</t>
  </si>
  <si>
    <t>https://ipresb.barueri.sp.gov.br/pagina/496_Seguranca-da-Informacao.html</t>
  </si>
  <si>
    <t>Manual de TI  e Resoluções PSI e proteção de Dados Pessoais. Assessoria TI implementa e divulga as ações PSI constantemente</t>
  </si>
  <si>
    <t xml:space="preserve">realizado 2 ações das 3 programadas: prestação de contas transmitida em 05/2024; transmissão virtual do  PPA </t>
  </si>
  <si>
    <t>responsável almoxarifado fez levantamento estoques e tem atualizado a planilha de controle de estoques (minimo e máximo)</t>
  </si>
  <si>
    <t>&gt;100%</t>
  </si>
  <si>
    <t xml:space="preserve">superou a meta estipulada de 60% conforme é possivel verificar no relatorio dispinivel no link </t>
  </si>
  <si>
    <t>Aumentar em 50% a quantidade de votação </t>
  </si>
  <si>
    <t>aumentar a quantidade de inscritos em relação a eleição de 2021 e Divulgar 100% nas unidades da adm. Direta e indireta</t>
  </si>
  <si>
    <t>aquisições tem sido realizadas pelo comprasgov eletronicamente por pregão eletrônico e dispensa eletrônica</t>
  </si>
  <si>
    <t>pesquisa de satisfação vide pág. 30 do Relatório de governança corporativa 2º semestre 2024</t>
  </si>
  <si>
    <t>oficios PEPREV encaminhados mensalmente para secretarias; envio de ocnvites para segurados aposentados e proximos de se aposentar</t>
  </si>
  <si>
    <t>maioria de cada colegiado certificada</t>
  </si>
  <si>
    <t xml:space="preserve">certificação 2024: 100% conselho fiscal e a maioria do comitê e do conselho de adm. </t>
  </si>
  <si>
    <t>aumento de 44% inscrições candidatos (2021 foram 36 inscritos, enquanto 2024 foram 52); cartazes distribuidos nas unidade da adm direta e indireta e redes sociais</t>
  </si>
  <si>
    <t>Votantes 2024 foi maior 50,18% em relação a 2021 (6191 votantes em 2024, enquanto 2021 foram 4123); vide comparativo eleições IPRESB na pag. Eleições 2024</t>
  </si>
  <si>
    <t>https://ipresb.barueri.sp.gov.br/uploads/pagina/arquivos/aditivo-2-c007-2023assinadoassinado.pdf</t>
  </si>
  <si>
    <t>processos digitalizados e incluidos no sistema; 2º aditivo contratual licença de sistema de gerenciamento eletrônico de documentos</t>
  </si>
  <si>
    <t>https://ipresb.barueri.sp.gov.br/uploads/pagina/arquivos/DIPR-NOV-DEZ-2024.pdf</t>
  </si>
  <si>
    <t>não há parcelamentos conforme relatórios DIPR</t>
  </si>
  <si>
    <t>Realizar 100% das aquisições de bens de consumo de forma eletrônica</t>
  </si>
  <si>
    <t>https://ipresb.barueri.sp.gov.br/publicacoes-oficiais/?idParent=312</t>
  </si>
  <si>
    <t>Novo contrato assinado com ICQ Brasil. Pre-auditoria agendada para março e auditoria final em abril/2025</t>
  </si>
  <si>
    <t>Política de investimentos 2026 aprovação será apenas em 12/2025.</t>
  </si>
  <si>
    <t xml:space="preserve">Relatório 02/2025 disponível no site. </t>
  </si>
  <si>
    <t>Prazo é 31/03/2025 envio via CAPREV</t>
  </si>
  <si>
    <t>reunião comissão agendada para 25/02/2025; previsão para publicação edição 01/2025 para março</t>
  </si>
  <si>
    <t>relatório 1º semestre/2025 apenas em 07/2025</t>
  </si>
  <si>
    <t xml:space="preserve">Censo concluído em 2023. Verificar previsão para proximo recadastramento. </t>
  </si>
  <si>
    <t>Curso de certificação prof RPPS para novos  membros colegiados em etapa final de contratação.</t>
  </si>
  <si>
    <t xml:space="preserve">Gestores e Gabinete monitoraram as ações realizando também revisão anual em que é necessário fechamento do exercicío então comissão não seria formada ainda. </t>
  </si>
  <si>
    <t xml:space="preserve">Verificou-se que a maioria das ações são do cotiadiano das unidades não sendo necessário deslocar servidores para montar comissão. </t>
  </si>
  <si>
    <t>Diretoria Executiva e Benefícios Previdenciários</t>
  </si>
  <si>
    <t xml:space="preserve">A análise do Ministério de Previdencia até homologação do Tribunal de Contas torna o processo moroso chegando a 1 ano de espera.  O fluxo é o seguinte: concessão benefício&gt;homologação TCE&gt;requerimento COMPREV. Portanto, metodologia de calculo ajustada: antes (compensado/total COMPREV), depois (requerimentos COMPREV/ homologações TCE). Informações da unid de benefícios prev. 
</t>
  </si>
  <si>
    <t>https://ipresb.barueri.sp.gov.br/pagina/434_Compensacao-Previdenciaria.html</t>
  </si>
  <si>
    <t>requerimentos COMPREV/beneficios homologados TCE</t>
  </si>
  <si>
    <t xml:space="preserve">1 transmissão/ano prog. Prev. e 1  prestação de contas/ ano
</t>
  </si>
  <si>
    <t xml:space="preserve">Pós aposentadoria online em 2023 e PPA online 2024. Próximo prog. prev. será o PEPREV. Após experiências nos programas citados, meta  ajustada em 2025 para 1 transmissão por ano por programa previdenciário. 
</t>
  </si>
  <si>
    <t xml:space="preserve">Prestação de Contas agendada para 05/2025. Pós aposentadoria online em 2023 e PPA online 2024. Próximo prog. prev. será o PEPREV. Após experiências nos programas citados, meta  ajustada em 2025 para 1 transmissão por ano por programa previdenciário. 
</t>
  </si>
  <si>
    <t>Relatorio ref ao 2º semestre 2024 aprovado pelo conselho fiscal em 26/02/2025 e conselho de adm em 27/02/2025</t>
  </si>
  <si>
    <t>Faltam apenas 0,5% para recadastrar. Relatório comparativo recadastrados aposentados e pensionistas final de dez/2022</t>
  </si>
  <si>
    <t/>
  </si>
  <si>
    <t>Paralizada em 2019 a 2021 pela pandemia. Retomado PEPREV EM 19/4/2022 e PPA E PÓS APOSENTADORIA retornaram no segundo semestre/2022. 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t>
  </si>
  <si>
    <t> Efetuar/acompanhar despesas/receitas com auxílio do sistema de custos</t>
  </si>
  <si>
    <t xml:space="preserve"> Em 2022 houve duas solicitações de suplementações: Decreto 9584 de 06/2022 e Lei  2977 de 12/2022. A dotação inicial foi de 176.960.000, e apos acrescimo de 6,05%  de suplementação, valor autorizado foi para 187.660.000. Portanto 94% eficiencia no orçamento. Sistema de custos já em utilização; encaminhada planilha tarefas para cada centro de custo. </t>
  </si>
  <si>
    <t xml:space="preserve">Iniciado em 2019 e paralizado 2020 a 2021 pela pandemia. Retomado em 04/2022; 08/2022 força tarefa criada. Antes da força tarefa o acumulado foi de 865 pessoas  recadastradas até 07/2022.  A equipe da força tarefa dobrou a quant. atendendo de 08/2022 a 12/2022 1796. Locais atendidos: Secretarias da Prefeitura de Barueri, Camara e FIEB.Pendente: Sec. de Saúde e Sec. de Educação. Encaminhadas novas convocações para os pendentes. Projeto básico nova licitação em 2023 sistema previdenciário  incluso recadastramento online. </t>
  </si>
  <si>
    <t xml:space="preserve">Os repasses são efetuados mensalmente no quinto dia útil do mês subsequente, é realizado o controle e conferencia dos valores a serem recolhidos. Conforme Relatorio DIPR bimestral do CADPREV não há parcelamentos ou apontamento de irregularidade ou pendências. Dos 11612 segurados verificou-se que 2 cedidos para outro municipio está pendente o repasse (Jandira e Santana de Parnaiba  foram indentificados mas via oficio os órgaos foram notificados e está sendo acompanhado). </t>
  </si>
  <si>
    <t xml:space="preserve">Resultado 2024, referente às homologações efetivadas em 2023: 343 requerimentos/343 concessões passíveis de compensações homologadas pelo TCE= 100%. A análise do Ministério de Previdencia até homologação do Tribunal de Contas torna o processo moroso chegando a 1 ano de espera.  O fluxo é o seguinte: concessão benefício&gt;homologação TCE&gt;requerimento COMPREV. Portanto, metodologia de calculo ajustada: antes (compensado/total COMPREV), depois (requerimentos COMPREV/ homologações TCE efetivadas no ano anterior). Informações da unidade de benefícios previdenciários.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</si>
</sst>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6"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20"/>
      <color rgb="FFFFFFFF"/>
      <name val="Calibri"/>
      <family val="2"/>
      <scheme val="minor"/>
    </font>
    <font>
      <sz val="11"/>
      <name val="Calibri"/>
      <family val="2"/>
      <scheme val="minor"/>
    </font>
    <font>
      <b/>
      <sz val="12"/>
      <color theme="0"/>
      <name val="Calibri"/>
      <family val="2"/>
      <scheme val="minor"/>
    </font>
    <font>
      <b/>
      <sz val="12"/>
      <color theme="1"/>
      <name val="Calibri"/>
      <family val="2"/>
      <scheme val="minor"/>
    </font>
    <font>
      <b/>
      <sz val="12"/>
      <name val="Calibri"/>
      <family val="2"/>
      <scheme val="minor"/>
    </font>
    <font>
      <b/>
      <sz val="10"/>
      <color theme="0"/>
      <name val="Calibri"/>
      <family val="2"/>
      <scheme val="minor"/>
    </font>
    <font>
      <b/>
      <sz val="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1"/>
      <color theme="1"/>
      <name val="Times New Roman"/>
      <family val="1"/>
    </font>
    <font>
      <b/>
      <sz val="12"/>
      <color theme="1"/>
      <name val="Arial"/>
      <family val="2"/>
    </font>
    <font>
      <b/>
      <sz val="10"/>
      <color theme="1"/>
      <name val="Calibri"/>
      <family val="2"/>
    </font>
    <font>
      <sz val="10"/>
      <color theme="1"/>
      <name val="Calibri"/>
      <family val="2"/>
    </font>
    <font>
      <sz val="10"/>
      <color rgb="FF000000"/>
      <name val="Calibri"/>
      <family val="2"/>
    </font>
    <font>
      <sz val="12"/>
      <color theme="1"/>
      <name val="Arial"/>
      <family val="2"/>
    </font>
    <font>
      <b/>
      <sz val="12"/>
      <color theme="1"/>
      <name val="Calibri"/>
      <family val="2"/>
    </font>
    <font>
      <b/>
      <sz val="11"/>
      <color theme="1"/>
      <name val="Calibri"/>
      <family val="2"/>
    </font>
    <font>
      <sz val="11"/>
      <color theme="1"/>
      <name val="Calibri"/>
      <family val="2"/>
    </font>
    <font>
      <sz val="12"/>
      <color theme="1"/>
      <name val="Calibri"/>
      <family val="2"/>
    </font>
    <font>
      <sz val="11"/>
      <color rgb="FF000000"/>
      <name val="Calibri"/>
      <family val="2"/>
    </font>
    <font>
      <sz val="11"/>
      <color rgb="FF666666"/>
      <name val="Calibri"/>
      <family val="2"/>
    </font>
    <font>
      <sz val="10"/>
      <color theme="1"/>
      <name val="Arial"/>
      <family val="2"/>
    </font>
    <font>
      <b/>
      <sz val="10"/>
      <color theme="1"/>
      <name val="Arial"/>
      <family val="2"/>
    </font>
    <font>
      <b/>
      <sz val="9"/>
      <color rgb="FF000000"/>
      <name val="Calibri"/>
      <family val="2"/>
    </font>
    <font>
      <sz val="9"/>
      <color rgb="FF000000"/>
      <name val="Arial"/>
      <family val="2"/>
    </font>
    <font>
      <sz val="10"/>
      <color rgb="FF666666"/>
      <name val="Calibri"/>
      <family val="2"/>
    </font>
    <font>
      <b/>
      <sz val="10"/>
      <color theme="0"/>
      <name val="Calibri"/>
      <family val="2"/>
    </font>
    <font>
      <sz val="9"/>
      <color theme="0"/>
      <name val="Calibri"/>
      <family val="2"/>
      <scheme val="minor"/>
    </font>
    <font>
      <u/>
      <sz val="11"/>
      <color theme="10"/>
      <name val="Calibri"/>
      <family val="2"/>
      <scheme val="minor"/>
    </font>
    <font>
      <sz val="6"/>
      <color theme="1"/>
      <name val="Calibri"/>
      <family val="2"/>
      <scheme val="minor"/>
    </font>
    <font>
      <u/>
      <sz val="6"/>
      <color theme="10"/>
      <name val="Calibri"/>
      <family val="2"/>
      <scheme val="minor"/>
    </font>
    <font>
      <sz val="6"/>
      <color rgb="FF000000"/>
      <name val="Calibri"/>
      <family val="2"/>
    </font>
    <font>
      <sz val="8"/>
      <color theme="1"/>
      <name val="Calibri"/>
      <family val="2"/>
      <scheme val="minor"/>
    </font>
    <font>
      <b/>
      <sz val="8"/>
      <color theme="1"/>
      <name val="Calibri"/>
      <family val="2"/>
    </font>
    <font>
      <sz val="8"/>
      <color rgb="FF000000"/>
      <name val="Calibri"/>
      <family val="2"/>
    </font>
    <font>
      <b/>
      <sz val="8"/>
      <color rgb="FF000000"/>
      <name val="Calibri"/>
      <family val="2"/>
    </font>
    <font>
      <sz val="8"/>
      <color theme="1"/>
      <name val="Calibri"/>
      <family val="2"/>
    </font>
    <font>
      <sz val="8"/>
      <name val="Calibri"/>
      <family val="2"/>
    </font>
    <font>
      <sz val="9"/>
      <name val="Calibri"/>
      <family val="2"/>
      <scheme val="minor"/>
    </font>
    <font>
      <sz val="8"/>
      <color rgb="FF000000"/>
      <name val="Calibri"/>
      <family val="2"/>
      <scheme val="minor"/>
    </font>
    <font>
      <sz val="10"/>
      <color rgb="FF000000"/>
      <name val="Calibri"/>
      <family val="2"/>
      <scheme val="minor"/>
    </font>
  </fonts>
  <fills count="16">
    <fill>
      <patternFill patternType="none"/>
    </fill>
    <fill>
      <patternFill patternType="gray125"/>
    </fill>
    <fill>
      <patternFill patternType="solid">
        <fgColor rgb="FF0070C0"/>
        <bgColor indexed="64"/>
      </patternFill>
    </fill>
    <fill>
      <patternFill patternType="solid">
        <fgColor rgb="FF9BC2E6"/>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249977111117893"/>
        <bgColor indexed="64"/>
      </patternFill>
    </fill>
    <fill>
      <patternFill patternType="solid">
        <fgColor rgb="FF3E83C2"/>
        <bgColor indexed="64"/>
      </patternFill>
    </fill>
    <fill>
      <patternFill patternType="solid">
        <fgColor rgb="FF0101FF"/>
        <bgColor indexed="64"/>
      </patternFill>
    </fill>
    <fill>
      <patternFill patternType="solid">
        <fgColor theme="0"/>
        <bgColor indexed="64"/>
      </patternFill>
    </fill>
    <fill>
      <patternFill patternType="solid">
        <fgColor theme="4"/>
        <bgColor indexed="64"/>
      </patternFill>
    </fill>
    <fill>
      <patternFill patternType="solid">
        <fgColor theme="0" tint="-0.34998626667073579"/>
        <bgColor indexed="64"/>
      </patternFill>
    </fill>
    <fill>
      <patternFill patternType="solid">
        <fgColor rgb="FFFFFFFF"/>
        <bgColor indexed="64"/>
      </patternFill>
    </fill>
  </fills>
  <borders count="67">
    <border>
      <left/>
      <right/>
      <top/>
      <bottom/>
      <diagonal/>
    </border>
    <border>
      <left/>
      <right/>
      <top/>
      <bottom style="medium">
        <color rgb="FF45619F"/>
      </bottom>
      <diagonal/>
    </border>
    <border>
      <left/>
      <right/>
      <top style="medium">
        <color rgb="FF45619F"/>
      </top>
      <bottom style="medium">
        <color rgb="FF45619F"/>
      </bottom>
      <diagonal/>
    </border>
    <border>
      <left/>
      <right style="medium">
        <color rgb="FF45619F"/>
      </right>
      <top style="medium">
        <color rgb="FF45619F"/>
      </top>
      <bottom style="medium">
        <color rgb="FF45619F"/>
      </bottom>
      <diagonal/>
    </border>
    <border>
      <left/>
      <right/>
      <top style="medium">
        <color rgb="FF45619F"/>
      </top>
      <bottom/>
      <diagonal/>
    </border>
    <border>
      <left style="medium">
        <color rgb="FF45619F"/>
      </left>
      <right/>
      <top/>
      <bottom/>
      <diagonal/>
    </border>
    <border>
      <left/>
      <right style="medium">
        <color rgb="FF45619F"/>
      </right>
      <top/>
      <bottom/>
      <diagonal/>
    </border>
    <border>
      <left/>
      <right/>
      <top style="thin">
        <color rgb="FFDDEBF7"/>
      </top>
      <bottom style="thin">
        <color rgb="FFDDEBF7"/>
      </bottom>
      <diagonal/>
    </border>
    <border>
      <left style="thin">
        <color rgb="FFDDEBF7"/>
      </left>
      <right style="thin">
        <color rgb="FFDDEBF7"/>
      </right>
      <top style="thin">
        <color rgb="FFDDEBF7"/>
      </top>
      <bottom style="thin">
        <color rgb="FFDDEBF7"/>
      </bottom>
      <diagonal/>
    </border>
    <border>
      <left style="thin">
        <color rgb="FFDDEBF7"/>
      </left>
      <right/>
      <top/>
      <bottom/>
      <diagonal/>
    </border>
    <border>
      <left style="thin">
        <color rgb="FFDDEBF7"/>
      </left>
      <right/>
      <top style="thin">
        <color rgb="FFDDEBF7"/>
      </top>
      <bottom style="thin">
        <color theme="0"/>
      </bottom>
      <diagonal/>
    </border>
    <border>
      <left style="thin">
        <color rgb="FFDDEBF7"/>
      </left>
      <right style="thin">
        <color rgb="FFDDEBF7"/>
      </right>
      <top style="thin">
        <color theme="0"/>
      </top>
      <bottom/>
      <diagonal/>
    </border>
    <border>
      <left/>
      <right/>
      <top style="thin">
        <color rgb="FFDDEBF7"/>
      </top>
      <bottom/>
      <diagonal/>
    </border>
    <border>
      <left style="thin">
        <color theme="0"/>
      </left>
      <right style="thin">
        <color theme="0"/>
      </right>
      <top style="thin">
        <color theme="0"/>
      </top>
      <bottom style="thin">
        <color theme="0"/>
      </bottom>
      <diagonal/>
    </border>
    <border>
      <left style="thin">
        <color theme="0"/>
      </left>
      <right/>
      <top/>
      <bottom/>
      <diagonal/>
    </border>
    <border>
      <left/>
      <right style="medium">
        <color rgb="FF45619F"/>
      </right>
      <top/>
      <bottom style="medium">
        <color rgb="FF45619F"/>
      </bottom>
      <diagonal/>
    </border>
    <border>
      <left style="medium">
        <color rgb="FF45619F"/>
      </left>
      <right style="thin">
        <color rgb="FF45619F"/>
      </right>
      <top style="medium">
        <color rgb="FF45619F"/>
      </top>
      <bottom style="thin">
        <color rgb="FF45619F"/>
      </bottom>
      <diagonal/>
    </border>
    <border>
      <left style="thin">
        <color rgb="FF45619F"/>
      </left>
      <right style="thin">
        <color rgb="FF45619F"/>
      </right>
      <top style="medium">
        <color rgb="FF45619F"/>
      </top>
      <bottom style="thin">
        <color rgb="FF45619F"/>
      </bottom>
      <diagonal/>
    </border>
    <border>
      <left style="thin">
        <color rgb="FF45619F"/>
      </left>
      <right style="medium">
        <color rgb="FF45619F"/>
      </right>
      <top style="medium">
        <color rgb="FF45619F"/>
      </top>
      <bottom style="thin">
        <color rgb="FF45619F"/>
      </bottom>
      <diagonal/>
    </border>
    <border>
      <left style="medium">
        <color rgb="FF45619F"/>
      </left>
      <right/>
      <top style="thin">
        <color rgb="FF45619F"/>
      </top>
      <bottom style="thin">
        <color rgb="FF45619F"/>
      </bottom>
      <diagonal/>
    </border>
    <border>
      <left/>
      <right/>
      <top style="thin">
        <color rgb="FF45619F"/>
      </top>
      <bottom style="thin">
        <color rgb="FF45619F"/>
      </bottom>
      <diagonal/>
    </border>
    <border>
      <left/>
      <right style="medium">
        <color rgb="FF45619F"/>
      </right>
      <top style="thin">
        <color rgb="FF45619F"/>
      </top>
      <bottom style="thin">
        <color rgb="FF45619F"/>
      </bottom>
      <diagonal/>
    </border>
    <border>
      <left style="medium">
        <color rgb="FF45619F"/>
      </left>
      <right/>
      <top style="thin">
        <color rgb="FF45619F"/>
      </top>
      <bottom/>
      <diagonal/>
    </border>
    <border>
      <left style="medium">
        <color rgb="FF45619F"/>
      </left>
      <right style="thin">
        <color rgb="FF45619F"/>
      </right>
      <top style="thin">
        <color rgb="FF45619F"/>
      </top>
      <bottom style="thin">
        <color rgb="FF45619F"/>
      </bottom>
      <diagonal/>
    </border>
    <border>
      <left/>
      <right style="thin">
        <color rgb="FF45619F"/>
      </right>
      <top style="thin">
        <color rgb="FF45619F"/>
      </top>
      <bottom style="thin">
        <color rgb="FF45619F"/>
      </bottom>
      <diagonal/>
    </border>
    <border>
      <left style="thin">
        <color rgb="FF45619F"/>
      </left>
      <right style="thin">
        <color rgb="FF45619F"/>
      </right>
      <top style="thin">
        <color rgb="FF45619F"/>
      </top>
      <bottom style="thin">
        <color rgb="FF45619F"/>
      </bottom>
      <diagonal/>
    </border>
    <border>
      <left style="thin">
        <color rgb="FF45619F"/>
      </left>
      <right style="medium">
        <color rgb="FF45619F"/>
      </right>
      <top style="thin">
        <color rgb="FF45619F"/>
      </top>
      <bottom style="thin">
        <color rgb="FF45619F"/>
      </bottom>
      <diagonal/>
    </border>
    <border>
      <left style="medium">
        <color rgb="FF45619F"/>
      </left>
      <right style="thin">
        <color rgb="FF45619F"/>
      </right>
      <top style="thin">
        <color rgb="FF45619F"/>
      </top>
      <bottom/>
      <diagonal/>
    </border>
    <border>
      <left style="medium">
        <color rgb="FF45619F"/>
      </left>
      <right style="thin">
        <color rgb="FF45619F"/>
      </right>
      <top/>
      <bottom style="thin">
        <color rgb="FF45619F"/>
      </bottom>
      <diagonal/>
    </border>
    <border>
      <left style="medium">
        <color rgb="FF45619F"/>
      </left>
      <right style="thin">
        <color rgb="FF45619F"/>
      </right>
      <top/>
      <bottom/>
      <diagonal/>
    </border>
    <border>
      <left style="medium">
        <color rgb="FF45619F"/>
      </left>
      <right/>
      <top/>
      <bottom style="thin">
        <color rgb="FF45619F"/>
      </bottom>
      <diagonal/>
    </border>
    <border>
      <left/>
      <right/>
      <top/>
      <bottom style="thin">
        <color rgb="FF45619F"/>
      </bottom>
      <diagonal/>
    </border>
    <border>
      <left/>
      <right style="medium">
        <color rgb="FF45619F"/>
      </right>
      <top/>
      <bottom style="thin">
        <color rgb="FF45619F"/>
      </bottom>
      <diagonal/>
    </border>
    <border>
      <left/>
      <right/>
      <top style="thin">
        <color rgb="FF45619F"/>
      </top>
      <bottom/>
      <diagonal/>
    </border>
    <border>
      <left/>
      <right style="medium">
        <color rgb="FF45619F"/>
      </right>
      <top style="thin">
        <color rgb="FF45619F"/>
      </top>
      <bottom/>
      <diagonal/>
    </border>
    <border>
      <left style="medium">
        <color rgb="FF0070C0"/>
      </left>
      <right/>
      <top style="medium">
        <color rgb="FF45619F"/>
      </top>
      <bottom style="medium">
        <color rgb="FF45619F"/>
      </bottom>
      <diagonal/>
    </border>
    <border>
      <left/>
      <right style="medium">
        <color rgb="FF0070C0"/>
      </right>
      <top/>
      <bottom/>
      <diagonal/>
    </border>
    <border>
      <left/>
      <right/>
      <top/>
      <bottom style="medium">
        <color rgb="FF0070C0"/>
      </bottom>
      <diagonal/>
    </border>
    <border>
      <left/>
      <right style="medium">
        <color rgb="FF0070C0"/>
      </right>
      <top style="medium">
        <color rgb="FF45619F"/>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theme="4" tint="0.39997558519241921"/>
      </bottom>
      <diagonal/>
    </border>
    <border>
      <left style="thin">
        <color rgb="FFABABAB"/>
      </left>
      <right/>
      <top style="thin">
        <color indexed="65"/>
      </top>
      <bottom/>
      <diagonal/>
    </border>
    <border>
      <left style="thin">
        <color rgb="FFABABAB"/>
      </left>
      <right style="thin">
        <color rgb="FFABABAB"/>
      </right>
      <top style="thin">
        <color indexed="65"/>
      </top>
      <bottom/>
      <diagonal/>
    </border>
    <border>
      <left style="thin">
        <color rgb="FFABABAB"/>
      </left>
      <right style="thin">
        <color rgb="FFABABAB"/>
      </right>
      <top style="thin">
        <color rgb="FFABABAB"/>
      </top>
      <bottom style="thin">
        <color rgb="FFABABAB"/>
      </bottom>
      <diagonal/>
    </border>
    <border>
      <left/>
      <right/>
      <top style="thin">
        <color indexed="65"/>
      </top>
      <bottom/>
      <diagonal/>
    </border>
    <border>
      <left/>
      <right style="thin">
        <color rgb="FFABABAB"/>
      </right>
      <top style="thin">
        <color indexed="65"/>
      </top>
      <bottom/>
      <diagonal/>
    </border>
    <border>
      <left/>
      <right style="thin">
        <color rgb="FFABABAB"/>
      </right>
      <top style="thin">
        <color rgb="FFABABAB"/>
      </top>
      <bottom style="thin">
        <color rgb="FFABABAB"/>
      </bottom>
      <diagonal/>
    </border>
    <border>
      <left style="thin">
        <color rgb="FFABABAB"/>
      </left>
      <right/>
      <top/>
      <bottom/>
      <diagonal/>
    </border>
    <border>
      <left style="thin">
        <color rgb="FFABABAB"/>
      </left>
      <right style="thin">
        <color rgb="FFABABAB"/>
      </right>
      <top/>
      <bottom/>
      <diagonal/>
    </border>
    <border>
      <left style="thin">
        <color rgb="FFABABAB"/>
      </left>
      <right/>
      <top/>
      <bottom style="thin">
        <color rgb="FFABABAB"/>
      </bottom>
      <diagonal/>
    </border>
    <border>
      <left/>
      <right style="thin">
        <color rgb="FFABABAB"/>
      </right>
      <top/>
      <bottom/>
      <diagonal/>
    </border>
    <border>
      <left/>
      <right/>
      <top/>
      <bottom style="thin">
        <color rgb="FFABABAB"/>
      </bottom>
      <diagonal/>
    </border>
    <border>
      <left style="thin">
        <color indexed="64"/>
      </left>
      <right/>
      <top style="thin">
        <color theme="4" tint="0.39997558519241921"/>
      </top>
      <bottom style="thin">
        <color indexed="64"/>
      </bottom>
      <diagonal/>
    </border>
    <border>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0" fontId="33" fillId="0" borderId="0" applyNumberFormat="0" applyFill="0" applyBorder="0" applyAlignment="0" applyProtection="0"/>
  </cellStyleXfs>
  <cellXfs count="211">
    <xf numFmtId="0" fontId="0" fillId="0" borderId="0" xfId="0"/>
    <xf numFmtId="0" fontId="3" fillId="0" borderId="0" xfId="0" applyFont="1" applyAlignment="1">
      <alignment horizontal="right"/>
    </xf>
    <xf numFmtId="0" fontId="0" fillId="0" borderId="0" xfId="0" applyAlignment="1">
      <alignment wrapText="1"/>
    </xf>
    <xf numFmtId="0" fontId="0" fillId="4" borderId="4" xfId="0" applyFill="1" applyBorder="1" applyAlignment="1">
      <alignment wrapText="1"/>
    </xf>
    <xf numFmtId="0" fontId="3" fillId="0" borderId="0" xfId="0" applyFont="1" applyAlignment="1">
      <alignment horizontal="left"/>
    </xf>
    <xf numFmtId="0" fontId="0" fillId="4" borderId="0" xfId="0" applyFill="1" applyAlignment="1">
      <alignment wrapText="1"/>
    </xf>
    <xf numFmtId="9" fontId="6" fillId="2" borderId="8" xfId="1" applyFont="1" applyFill="1" applyBorder="1" applyAlignment="1">
      <alignment horizontal="center" vertical="center" wrapText="1"/>
    </xf>
    <xf numFmtId="0" fontId="0" fillId="4" borderId="9" xfId="0" applyFill="1" applyBorder="1" applyAlignment="1">
      <alignment horizontal="center" vertical="center" wrapText="1"/>
    </xf>
    <xf numFmtId="9" fontId="6" fillId="5" borderId="8" xfId="1" applyFont="1" applyFill="1" applyBorder="1" applyAlignment="1">
      <alignment horizontal="center" vertical="center" wrapText="1"/>
    </xf>
    <xf numFmtId="0" fontId="0" fillId="4" borderId="0" xfId="0" applyFill="1" applyAlignment="1">
      <alignment horizontal="center" vertical="center" wrapText="1"/>
    </xf>
    <xf numFmtId="9" fontId="7" fillId="6" borderId="10" xfId="1" applyFont="1" applyFill="1" applyBorder="1" applyAlignment="1">
      <alignment horizontal="center" vertical="center" wrapText="1"/>
    </xf>
    <xf numFmtId="0" fontId="3" fillId="0" borderId="0" xfId="0" applyFont="1" applyAlignment="1">
      <alignment horizontal="left" vertical="center"/>
    </xf>
    <xf numFmtId="9" fontId="6" fillId="7" borderId="11" xfId="1" applyFont="1" applyFill="1" applyBorder="1" applyAlignment="1">
      <alignment horizontal="center" vertical="center" wrapText="1"/>
    </xf>
    <xf numFmtId="9" fontId="6" fillId="8" borderId="13" xfId="1" applyFont="1" applyFill="1" applyBorder="1" applyAlignment="1">
      <alignment horizontal="center" vertical="center" wrapText="1"/>
    </xf>
    <xf numFmtId="9" fontId="8" fillId="9" borderId="13" xfId="1" applyFont="1" applyFill="1" applyBorder="1" applyAlignment="1">
      <alignment horizontal="center" vertical="center" wrapText="1"/>
    </xf>
    <xf numFmtId="0" fontId="0" fillId="4" borderId="14" xfId="0" applyFill="1" applyBorder="1" applyAlignment="1">
      <alignment horizontal="center" vertical="center" wrapText="1"/>
    </xf>
    <xf numFmtId="0" fontId="0" fillId="4" borderId="0" xfId="0" applyFill="1" applyAlignment="1">
      <alignment vertical="center" wrapText="1"/>
    </xf>
    <xf numFmtId="0" fontId="0" fillId="4" borderId="1" xfId="0" applyFill="1" applyBorder="1" applyAlignment="1">
      <alignment wrapText="1"/>
    </xf>
    <xf numFmtId="0" fontId="0" fillId="4" borderId="15" xfId="0" applyFill="1" applyBorder="1" applyAlignment="1">
      <alignment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0" fillId="0" borderId="0" xfId="0" applyAlignment="1">
      <alignment horizontal="center" vertical="center"/>
    </xf>
    <xf numFmtId="14" fontId="11" fillId="0" borderId="23" xfId="0" applyNumberFormat="1" applyFont="1" applyBorder="1" applyAlignment="1">
      <alignment horizontal="center" vertical="center" wrapText="1"/>
    </xf>
    <xf numFmtId="14" fontId="11" fillId="0" borderId="24" xfId="0" applyNumberFormat="1" applyFont="1" applyBorder="1" applyAlignment="1">
      <alignment horizontal="center" vertical="center" wrapText="1"/>
    </xf>
    <xf numFmtId="0" fontId="11" fillId="0" borderId="25" xfId="0" applyFont="1" applyBorder="1" applyAlignment="1">
      <alignment horizontal="center" vertical="center" wrapText="1"/>
    </xf>
    <xf numFmtId="14" fontId="11" fillId="0" borderId="25" xfId="0" applyNumberFormat="1" applyFont="1" applyBorder="1" applyAlignment="1">
      <alignment horizontal="center" vertical="center" wrapText="1"/>
    </xf>
    <xf numFmtId="14" fontId="12" fillId="0" borderId="24" xfId="0" applyNumberFormat="1" applyFont="1" applyBorder="1" applyAlignment="1">
      <alignment horizontal="center" vertical="center" wrapText="1"/>
    </xf>
    <xf numFmtId="0" fontId="12" fillId="0" borderId="25" xfId="0" applyFont="1" applyBorder="1" applyAlignment="1">
      <alignment horizontal="center" vertical="center" wrapText="1"/>
    </xf>
    <xf numFmtId="14" fontId="12" fillId="0" borderId="25" xfId="0" applyNumberFormat="1" applyFont="1" applyBorder="1" applyAlignment="1">
      <alignment horizontal="center" vertical="center" wrapText="1"/>
    </xf>
    <xf numFmtId="0" fontId="0" fillId="4" borderId="37" xfId="0" applyFill="1" applyBorder="1" applyAlignment="1">
      <alignment wrapText="1"/>
    </xf>
    <xf numFmtId="0" fontId="3" fillId="0" borderId="36" xfId="0" applyFont="1" applyBorder="1" applyAlignment="1">
      <alignment horizontal="right"/>
    </xf>
    <xf numFmtId="0" fontId="0" fillId="4" borderId="38" xfId="0" applyFill="1" applyBorder="1" applyAlignment="1">
      <alignment wrapText="1"/>
    </xf>
    <xf numFmtId="0" fontId="0" fillId="4" borderId="36" xfId="0" applyFill="1" applyBorder="1" applyAlignment="1">
      <alignment wrapText="1"/>
    </xf>
    <xf numFmtId="0" fontId="11" fillId="0" borderId="0" xfId="0" applyFont="1" applyAlignment="1">
      <alignment horizontal="center" vertical="center" wrapText="1"/>
    </xf>
    <xf numFmtId="0" fontId="11" fillId="0" borderId="26"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12" xfId="0" applyFont="1" applyFill="1" applyBorder="1" applyAlignment="1">
      <alignment horizontal="center" vertical="center" wrapText="1"/>
    </xf>
    <xf numFmtId="0" fontId="0" fillId="4" borderId="12" xfId="0" applyFill="1" applyBorder="1" applyAlignment="1">
      <alignment horizontal="center" vertical="center" wrapText="1"/>
    </xf>
    <xf numFmtId="0" fontId="0" fillId="12" borderId="0" xfId="0" applyFill="1"/>
    <xf numFmtId="0" fontId="15" fillId="12" borderId="0" xfId="0" applyFont="1" applyFill="1" applyAlignment="1">
      <alignment vertical="center"/>
    </xf>
    <xf numFmtId="0" fontId="16" fillId="12" borderId="40" xfId="0" applyFont="1" applyFill="1" applyBorder="1" applyAlignment="1">
      <alignment horizontal="center" vertical="center" wrapText="1"/>
    </xf>
    <xf numFmtId="0" fontId="17" fillId="12" borderId="40" xfId="0" applyFont="1" applyFill="1" applyBorder="1" applyAlignment="1">
      <alignment vertical="center" wrapText="1"/>
    </xf>
    <xf numFmtId="0" fontId="18" fillId="12" borderId="40" xfId="0" applyFont="1" applyFill="1" applyBorder="1" applyAlignment="1">
      <alignment horizontal="center" vertical="center" wrapText="1"/>
    </xf>
    <xf numFmtId="0" fontId="18" fillId="12" borderId="40" xfId="0" applyFont="1" applyFill="1" applyBorder="1" applyAlignment="1">
      <alignment vertical="center" wrapText="1"/>
    </xf>
    <xf numFmtId="0" fontId="17" fillId="12" borderId="40" xfId="0" applyFont="1" applyFill="1" applyBorder="1" applyAlignment="1">
      <alignment horizontal="center" vertical="center" wrapText="1"/>
    </xf>
    <xf numFmtId="0" fontId="19" fillId="12" borderId="0" xfId="0" applyFont="1" applyFill="1" applyAlignment="1">
      <alignment vertical="center"/>
    </xf>
    <xf numFmtId="0" fontId="14" fillId="12" borderId="0" xfId="0" applyFont="1" applyFill="1" applyAlignment="1">
      <alignment vertical="center"/>
    </xf>
    <xf numFmtId="9" fontId="17" fillId="12" borderId="40" xfId="0" applyNumberFormat="1" applyFont="1" applyFill="1" applyBorder="1" applyAlignment="1">
      <alignment horizontal="center" vertical="center" wrapText="1"/>
    </xf>
    <xf numFmtId="0" fontId="22" fillId="12" borderId="40" xfId="0" applyFont="1" applyFill="1" applyBorder="1" applyAlignment="1">
      <alignment vertical="center" wrapText="1"/>
    </xf>
    <xf numFmtId="0" fontId="23" fillId="12" borderId="40" xfId="0" applyFont="1" applyFill="1" applyBorder="1" applyAlignment="1">
      <alignment vertical="center" wrapText="1"/>
    </xf>
    <xf numFmtId="0" fontId="23" fillId="12" borderId="40" xfId="0" applyFont="1" applyFill="1" applyBorder="1" applyAlignment="1">
      <alignment vertical="center"/>
    </xf>
    <xf numFmtId="0" fontId="24" fillId="12" borderId="40" xfId="0" applyFont="1" applyFill="1" applyBorder="1" applyAlignment="1">
      <alignment vertical="center"/>
    </xf>
    <xf numFmtId="0" fontId="25" fillId="12" borderId="40" xfId="0" applyFont="1" applyFill="1" applyBorder="1" applyAlignment="1">
      <alignment vertical="center" wrapText="1"/>
    </xf>
    <xf numFmtId="0" fontId="27" fillId="12" borderId="0" xfId="0" applyFont="1" applyFill="1" applyAlignment="1">
      <alignment vertical="center" wrapText="1"/>
    </xf>
    <xf numFmtId="0" fontId="27" fillId="12" borderId="40" xfId="0" applyFont="1" applyFill="1" applyBorder="1" applyAlignment="1">
      <alignment vertical="center" wrapText="1"/>
    </xf>
    <xf numFmtId="0" fontId="26" fillId="12" borderId="40" xfId="0" applyFont="1" applyFill="1" applyBorder="1" applyAlignment="1">
      <alignment vertical="center" wrapText="1"/>
    </xf>
    <xf numFmtId="14" fontId="11" fillId="12" borderId="40" xfId="0" applyNumberFormat="1" applyFont="1" applyFill="1" applyBorder="1" applyAlignment="1">
      <alignment horizontal="center" vertical="center" wrapText="1"/>
    </xf>
    <xf numFmtId="0" fontId="19" fillId="12" borderId="0" xfId="0" applyFont="1" applyFill="1"/>
    <xf numFmtId="0" fontId="29" fillId="12" borderId="40" xfId="0" applyFont="1" applyFill="1" applyBorder="1" applyAlignment="1">
      <alignment vertical="center" wrapText="1"/>
    </xf>
    <xf numFmtId="0" fontId="29" fillId="12" borderId="40" xfId="0" applyFont="1" applyFill="1" applyBorder="1" applyAlignment="1">
      <alignment horizontal="justify" vertical="center" wrapText="1"/>
    </xf>
    <xf numFmtId="0" fontId="29" fillId="12" borderId="40" xfId="0" applyFont="1" applyFill="1" applyBorder="1" applyAlignment="1">
      <alignment horizontal="left" vertical="center" wrapText="1"/>
    </xf>
    <xf numFmtId="0" fontId="0" fillId="12" borderId="40" xfId="0" applyFill="1" applyBorder="1"/>
    <xf numFmtId="0" fontId="16" fillId="13" borderId="43" xfId="0" applyFont="1" applyFill="1" applyBorder="1" applyAlignment="1">
      <alignment vertical="center" wrapText="1"/>
    </xf>
    <xf numFmtId="0" fontId="16" fillId="13" borderId="0" xfId="0" applyFont="1" applyFill="1" applyAlignment="1">
      <alignment vertical="center" wrapText="1"/>
    </xf>
    <xf numFmtId="0" fontId="16" fillId="13" borderId="40" xfId="0" applyFont="1" applyFill="1" applyBorder="1" applyAlignment="1">
      <alignment horizontal="center" vertical="center" wrapText="1"/>
    </xf>
    <xf numFmtId="0" fontId="16" fillId="13" borderId="40" xfId="0" applyFont="1" applyFill="1" applyBorder="1" applyAlignment="1">
      <alignment vertical="center" wrapText="1"/>
    </xf>
    <xf numFmtId="0" fontId="16" fillId="13" borderId="41" xfId="0" applyFont="1" applyFill="1" applyBorder="1" applyAlignment="1">
      <alignment vertical="center" wrapText="1"/>
    </xf>
    <xf numFmtId="0" fontId="16" fillId="13" borderId="42" xfId="0" applyFont="1" applyFill="1" applyBorder="1" applyAlignment="1">
      <alignment vertical="center" wrapText="1"/>
    </xf>
    <xf numFmtId="0" fontId="20" fillId="13" borderId="42" xfId="0" applyFont="1" applyFill="1" applyBorder="1" applyAlignment="1">
      <alignment vertical="center" wrapText="1"/>
    </xf>
    <xf numFmtId="0" fontId="21" fillId="13" borderId="40" xfId="0" applyFont="1" applyFill="1" applyBorder="1" applyAlignment="1">
      <alignment vertical="center" wrapText="1"/>
    </xf>
    <xf numFmtId="0" fontId="20" fillId="13" borderId="40" xfId="0" applyFont="1" applyFill="1" applyBorder="1" applyAlignment="1">
      <alignment vertical="center" wrapText="1"/>
    </xf>
    <xf numFmtId="0" fontId="28" fillId="13" borderId="39" xfId="0" applyFont="1" applyFill="1" applyBorder="1" applyAlignment="1">
      <alignment vertical="center"/>
    </xf>
    <xf numFmtId="0" fontId="28" fillId="13" borderId="0" xfId="0" applyFont="1" applyFill="1" applyAlignment="1">
      <alignment vertical="center"/>
    </xf>
    <xf numFmtId="0" fontId="16" fillId="13" borderId="44" xfId="0" applyFont="1" applyFill="1" applyBorder="1" applyAlignment="1">
      <alignment horizontal="center" vertical="center" wrapText="1"/>
    </xf>
    <xf numFmtId="0" fontId="11" fillId="12" borderId="0" xfId="0" applyFont="1" applyFill="1" applyAlignment="1">
      <alignment horizontal="center" vertical="center"/>
    </xf>
    <xf numFmtId="0" fontId="18" fillId="12" borderId="40" xfId="0" applyFont="1" applyFill="1" applyBorder="1" applyAlignment="1">
      <alignment horizontal="center" vertical="center"/>
    </xf>
    <xf numFmtId="0" fontId="11" fillId="12" borderId="40" xfId="0" applyFont="1" applyFill="1" applyBorder="1" applyAlignment="1">
      <alignment horizontal="center" vertical="center"/>
    </xf>
    <xf numFmtId="0" fontId="17" fillId="12" borderId="40" xfId="0" applyFont="1" applyFill="1" applyBorder="1" applyAlignment="1">
      <alignment horizontal="center" vertical="center"/>
    </xf>
    <xf numFmtId="0" fontId="17" fillId="12" borderId="45" xfId="0" applyFont="1" applyFill="1" applyBorder="1" applyAlignment="1">
      <alignment horizontal="center" vertical="center" wrapText="1"/>
    </xf>
    <xf numFmtId="0" fontId="17" fillId="12" borderId="46" xfId="0" applyFont="1" applyFill="1" applyBorder="1" applyAlignment="1">
      <alignment horizontal="center" vertical="center" wrapText="1"/>
    </xf>
    <xf numFmtId="0" fontId="17" fillId="12" borderId="47" xfId="0" applyFont="1" applyFill="1" applyBorder="1" applyAlignment="1">
      <alignment horizontal="center" vertical="center" wrapText="1"/>
    </xf>
    <xf numFmtId="0" fontId="27" fillId="12" borderId="0" xfId="0" applyFont="1" applyFill="1" applyAlignment="1">
      <alignment vertical="center"/>
    </xf>
    <xf numFmtId="0" fontId="17" fillId="12" borderId="48" xfId="0" applyFont="1" applyFill="1" applyBorder="1" applyAlignment="1">
      <alignment horizontal="center" vertical="center" wrapText="1"/>
    </xf>
    <xf numFmtId="0" fontId="31" fillId="13" borderId="40" xfId="0" applyFont="1" applyFill="1" applyBorder="1" applyAlignment="1">
      <alignment horizontal="center" vertical="center" wrapText="1"/>
    </xf>
    <xf numFmtId="0" fontId="26" fillId="12" borderId="46" xfId="0" applyFont="1" applyFill="1" applyBorder="1" applyAlignment="1">
      <alignment horizontal="center" vertical="center" wrapText="1"/>
    </xf>
    <xf numFmtId="0" fontId="31" fillId="13" borderId="44" xfId="0" applyFont="1" applyFill="1" applyBorder="1" applyAlignment="1">
      <alignment horizontal="center" vertical="center" wrapText="1"/>
    </xf>
    <xf numFmtId="14" fontId="18" fillId="12" borderId="40" xfId="0" applyNumberFormat="1" applyFont="1" applyFill="1" applyBorder="1" applyAlignment="1">
      <alignment horizontal="center" vertical="center" wrapText="1"/>
    </xf>
    <xf numFmtId="14" fontId="17" fillId="12" borderId="40" xfId="0" applyNumberFormat="1" applyFont="1" applyFill="1" applyBorder="1" applyAlignment="1">
      <alignment horizontal="center" vertical="center" wrapText="1"/>
    </xf>
    <xf numFmtId="14" fontId="18" fillId="12" borderId="40" xfId="0" applyNumberFormat="1" applyFont="1" applyFill="1" applyBorder="1" applyAlignment="1">
      <alignment horizontal="center" vertical="center"/>
    </xf>
    <xf numFmtId="9" fontId="18" fillId="12" borderId="40" xfId="0" applyNumberFormat="1" applyFont="1" applyFill="1" applyBorder="1" applyAlignment="1">
      <alignment horizontal="center" vertical="center" wrapText="1"/>
    </xf>
    <xf numFmtId="0" fontId="0" fillId="0" borderId="0" xfId="0" applyAlignment="1">
      <alignment horizontal="center" vertical="center" wrapText="1"/>
    </xf>
    <xf numFmtId="0" fontId="18" fillId="12" borderId="53" xfId="0" applyFont="1" applyFill="1" applyBorder="1" applyAlignment="1">
      <alignment horizontal="center" vertical="center"/>
    </xf>
    <xf numFmtId="9" fontId="18" fillId="12" borderId="40" xfId="1" applyFont="1" applyFill="1" applyBorder="1" applyAlignment="1">
      <alignment horizontal="center" vertical="center"/>
    </xf>
    <xf numFmtId="9" fontId="11" fillId="12" borderId="40" xfId="1" applyFont="1" applyFill="1" applyBorder="1" applyAlignment="1">
      <alignment horizontal="center" vertical="center"/>
    </xf>
    <xf numFmtId="9" fontId="18" fillId="12" borderId="40" xfId="1" applyFont="1" applyFill="1" applyBorder="1" applyAlignment="1">
      <alignment horizontal="center" vertical="center" wrapText="1"/>
    </xf>
    <xf numFmtId="9" fontId="18" fillId="12" borderId="53" xfId="1" applyFont="1" applyFill="1" applyBorder="1" applyAlignment="1">
      <alignment horizontal="center" vertical="center"/>
    </xf>
    <xf numFmtId="9" fontId="17" fillId="12" borderId="40" xfId="1" applyFont="1" applyFill="1" applyBorder="1" applyAlignment="1">
      <alignment horizontal="center" vertical="center" wrapText="1"/>
    </xf>
    <xf numFmtId="0" fontId="0" fillId="0" borderId="0" xfId="0" applyAlignment="1">
      <alignment horizontal="center"/>
    </xf>
    <xf numFmtId="0" fontId="32" fillId="12" borderId="0" xfId="0" applyFont="1" applyFill="1"/>
    <xf numFmtId="0" fontId="32" fillId="12" borderId="0" xfId="0" applyFont="1" applyFill="1" applyAlignment="1">
      <alignment horizontal="center" vertical="center"/>
    </xf>
    <xf numFmtId="14" fontId="17" fillId="12" borderId="48" xfId="0" applyNumberFormat="1" applyFont="1" applyFill="1" applyBorder="1" applyAlignment="1">
      <alignment horizontal="center" vertical="center" wrapText="1"/>
    </xf>
    <xf numFmtId="0" fontId="18" fillId="12" borderId="48" xfId="0" applyFont="1" applyFill="1" applyBorder="1" applyAlignment="1">
      <alignment horizontal="center" vertical="center" wrapText="1"/>
    </xf>
    <xf numFmtId="14" fontId="17" fillId="12" borderId="40" xfId="0" applyNumberFormat="1" applyFont="1" applyFill="1" applyBorder="1" applyAlignment="1">
      <alignment horizontal="center" vertical="center"/>
    </xf>
    <xf numFmtId="14" fontId="18" fillId="12" borderId="48" xfId="0" applyNumberFormat="1" applyFont="1" applyFill="1" applyBorder="1" applyAlignment="1">
      <alignment horizontal="center" vertical="center" wrapText="1"/>
    </xf>
    <xf numFmtId="0" fontId="17" fillId="0" borderId="40" xfId="0" applyFont="1" applyBorder="1" applyAlignment="1">
      <alignment horizontal="center" vertical="center" wrapText="1"/>
    </xf>
    <xf numFmtId="9" fontId="17" fillId="0" borderId="40" xfId="1" applyFont="1" applyFill="1" applyBorder="1" applyAlignment="1">
      <alignment horizontal="center" vertical="center" wrapText="1"/>
    </xf>
    <xf numFmtId="0" fontId="11" fillId="12" borderId="0" xfId="0" applyFont="1" applyFill="1" applyAlignment="1">
      <alignment horizontal="center" vertical="center" wrapText="1"/>
    </xf>
    <xf numFmtId="0" fontId="17" fillId="6" borderId="40" xfId="0" applyFont="1" applyFill="1" applyBorder="1" applyAlignment="1">
      <alignment horizontal="center" vertical="center" wrapText="1"/>
    </xf>
    <xf numFmtId="0" fontId="26" fillId="12" borderId="47" xfId="0" applyFont="1" applyFill="1" applyBorder="1" applyAlignment="1">
      <alignment horizontal="center" vertical="center" wrapText="1"/>
    </xf>
    <xf numFmtId="3" fontId="18" fillId="12" borderId="40" xfId="0" applyNumberFormat="1" applyFont="1" applyFill="1" applyBorder="1" applyAlignment="1">
      <alignment horizontal="center" vertical="center"/>
    </xf>
    <xf numFmtId="10" fontId="17" fillId="12" borderId="40" xfId="0" applyNumberFormat="1" applyFont="1" applyFill="1" applyBorder="1" applyAlignment="1">
      <alignment horizontal="center" vertical="center" wrapText="1"/>
    </xf>
    <xf numFmtId="1" fontId="17" fillId="12" borderId="40" xfId="0" applyNumberFormat="1" applyFont="1" applyFill="1" applyBorder="1" applyAlignment="1">
      <alignment horizontal="center" vertical="center" wrapText="1"/>
    </xf>
    <xf numFmtId="164" fontId="17" fillId="12" borderId="40" xfId="1" applyNumberFormat="1" applyFont="1" applyFill="1" applyBorder="1" applyAlignment="1">
      <alignment horizontal="center" vertical="center" wrapText="1"/>
    </xf>
    <xf numFmtId="0" fontId="18" fillId="6" borderId="40" xfId="0" applyFont="1" applyFill="1" applyBorder="1" applyAlignment="1">
      <alignment horizontal="center" vertical="center" wrapText="1"/>
    </xf>
    <xf numFmtId="9" fontId="17" fillId="12" borderId="40" xfId="0" applyNumberFormat="1" applyFont="1" applyFill="1" applyBorder="1" applyAlignment="1">
      <alignment horizontal="center" vertical="center"/>
    </xf>
    <xf numFmtId="0" fontId="30" fillId="6" borderId="40" xfId="0" applyFont="1" applyFill="1" applyBorder="1" applyAlignment="1">
      <alignment horizontal="center" vertical="center" wrapText="1"/>
    </xf>
    <xf numFmtId="9" fontId="17" fillId="6" borderId="40" xfId="0" applyNumberFormat="1" applyFont="1" applyFill="1" applyBorder="1" applyAlignment="1">
      <alignment horizontal="center" vertical="center" wrapText="1"/>
    </xf>
    <xf numFmtId="0" fontId="30" fillId="0" borderId="40" xfId="0" applyFont="1" applyBorder="1" applyAlignment="1">
      <alignment horizontal="center" vertical="center" wrapText="1"/>
    </xf>
    <xf numFmtId="0" fontId="30" fillId="12" borderId="40" xfId="0" applyFont="1" applyFill="1" applyBorder="1" applyAlignment="1">
      <alignment horizontal="center" vertical="center" wrapText="1"/>
    </xf>
    <xf numFmtId="0" fontId="17" fillId="12" borderId="66" xfId="0" applyFont="1" applyFill="1" applyBorder="1" applyAlignment="1">
      <alignment horizontal="center" vertical="center" wrapText="1"/>
    </xf>
    <xf numFmtId="0" fontId="35" fillId="12" borderId="40" xfId="2"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36" fillId="12" borderId="48" xfId="0" applyFont="1" applyFill="1" applyBorder="1" applyAlignment="1">
      <alignment horizontal="center" vertical="center" wrapText="1"/>
    </xf>
    <xf numFmtId="0" fontId="34" fillId="12" borderId="0" xfId="0" applyFont="1" applyFill="1" applyAlignment="1">
      <alignment horizontal="center" vertical="center"/>
    </xf>
    <xf numFmtId="3" fontId="18" fillId="12" borderId="40" xfId="0" applyNumberFormat="1" applyFont="1" applyFill="1" applyBorder="1" applyAlignment="1">
      <alignment horizontal="center" vertical="center" wrapText="1"/>
    </xf>
    <xf numFmtId="0" fontId="39" fillId="12" borderId="52" xfId="0" applyFont="1" applyFill="1" applyBorder="1" applyAlignment="1">
      <alignment horizontal="center" vertical="center" wrapText="1"/>
    </xf>
    <xf numFmtId="0" fontId="39" fillId="12" borderId="50" xfId="0" applyFont="1" applyFill="1" applyBorder="1" applyAlignment="1">
      <alignment horizontal="center" vertical="center" wrapText="1"/>
    </xf>
    <xf numFmtId="0" fontId="39" fillId="12" borderId="40" xfId="0" applyFont="1" applyFill="1" applyBorder="1" applyAlignment="1">
      <alignment horizontal="center" vertical="center" wrapText="1"/>
    </xf>
    <xf numFmtId="0" fontId="39" fillId="12" borderId="65" xfId="0" applyFont="1" applyFill="1" applyBorder="1" applyAlignment="1">
      <alignment horizontal="center" vertical="center" wrapText="1"/>
    </xf>
    <xf numFmtId="0" fontId="39" fillId="12" borderId="43" xfId="0" applyFont="1" applyFill="1" applyBorder="1" applyAlignment="1">
      <alignment horizontal="center" vertical="center" wrapText="1"/>
    </xf>
    <xf numFmtId="0" fontId="39" fillId="6" borderId="50" xfId="0" applyFont="1" applyFill="1" applyBorder="1" applyAlignment="1">
      <alignment horizontal="center" vertical="center" wrapText="1"/>
    </xf>
    <xf numFmtId="0" fontId="41" fillId="12" borderId="40" xfId="0" applyFont="1" applyFill="1" applyBorder="1" applyAlignment="1">
      <alignment horizontal="center" vertical="center" wrapText="1"/>
    </xf>
    <xf numFmtId="0" fontId="37" fillId="12" borderId="0" xfId="0" applyFont="1" applyFill="1" applyAlignment="1">
      <alignment horizontal="center" vertical="center"/>
    </xf>
    <xf numFmtId="0" fontId="17" fillId="12" borderId="50" xfId="0" applyFont="1" applyFill="1" applyBorder="1" applyAlignment="1">
      <alignment horizontal="center" vertical="center" wrapText="1"/>
    </xf>
    <xf numFmtId="0" fontId="39" fillId="12" borderId="48" xfId="0" applyFont="1" applyFill="1" applyBorder="1" applyAlignment="1">
      <alignment horizontal="center" vertical="center" wrapText="1"/>
    </xf>
    <xf numFmtId="0" fontId="36" fillId="12" borderId="49" xfId="0" applyFont="1" applyFill="1" applyBorder="1" applyAlignment="1">
      <alignment horizontal="center" vertical="center" wrapText="1"/>
    </xf>
    <xf numFmtId="0" fontId="18" fillId="12" borderId="48" xfId="0" applyFont="1" applyFill="1" applyBorder="1" applyAlignment="1">
      <alignment horizontal="center" vertical="center"/>
    </xf>
    <xf numFmtId="0" fontId="17" fillId="6" borderId="50" xfId="0" applyFont="1" applyFill="1" applyBorder="1" applyAlignment="1">
      <alignment horizontal="center" vertical="center" wrapText="1"/>
    </xf>
    <xf numFmtId="0" fontId="42" fillId="12" borderId="50" xfId="0" applyFont="1" applyFill="1" applyBorder="1" applyAlignment="1">
      <alignment horizontal="center" vertical="center" wrapText="1"/>
    </xf>
    <xf numFmtId="0" fontId="39" fillId="12" borderId="49" xfId="0" applyFont="1" applyFill="1" applyBorder="1" applyAlignment="1">
      <alignment horizontal="center" vertical="center" wrapText="1"/>
    </xf>
    <xf numFmtId="0" fontId="39" fillId="12" borderId="0" xfId="0" applyFont="1" applyFill="1" applyBorder="1" applyAlignment="1">
      <alignment horizontal="center" vertical="center" wrapText="1"/>
    </xf>
    <xf numFmtId="0" fontId="17" fillId="13" borderId="49" xfId="0" applyFont="1" applyFill="1" applyBorder="1" applyAlignment="1">
      <alignment horizontal="center" vertical="center" wrapText="1"/>
    </xf>
    <xf numFmtId="0" fontId="0" fillId="0" borderId="0" xfId="0" applyFill="1"/>
    <xf numFmtId="0" fontId="43" fillId="0" borderId="0" xfId="0" applyFont="1" applyFill="1" applyBorder="1" applyAlignment="1">
      <alignment horizontal="center"/>
    </xf>
    <xf numFmtId="0" fontId="43" fillId="0" borderId="63" xfId="0" applyFont="1" applyFill="1" applyBorder="1" applyAlignment="1">
      <alignment horizontal="center" vertical="center"/>
    </xf>
    <xf numFmtId="0" fontId="5" fillId="0" borderId="0" xfId="0" applyFont="1" applyFill="1" applyAlignment="1">
      <alignment horizontal="center" vertical="center"/>
    </xf>
    <xf numFmtId="0" fontId="5" fillId="0" borderId="60" xfId="0" applyFont="1" applyFill="1" applyBorder="1" applyAlignment="1">
      <alignment horizontal="center"/>
    </xf>
    <xf numFmtId="0" fontId="5" fillId="0" borderId="61" xfId="0" applyFont="1" applyFill="1" applyBorder="1" applyAlignment="1">
      <alignment horizontal="center" vertical="center"/>
    </xf>
    <xf numFmtId="9" fontId="43" fillId="0" borderId="63" xfId="0" applyNumberFormat="1" applyFont="1" applyFill="1" applyBorder="1" applyAlignment="1">
      <alignment horizontal="center" vertical="center"/>
    </xf>
    <xf numFmtId="0" fontId="5" fillId="0" borderId="61" xfId="0" applyNumberFormat="1" applyFont="1" applyFill="1" applyBorder="1" applyAlignment="1">
      <alignment horizontal="center" vertical="center"/>
    </xf>
    <xf numFmtId="0" fontId="43" fillId="0" borderId="57" xfId="0" applyFont="1" applyFill="1" applyBorder="1" applyAlignment="1">
      <alignment horizontal="center"/>
    </xf>
    <xf numFmtId="9" fontId="43" fillId="0" borderId="58" xfId="0" applyNumberFormat="1" applyFont="1" applyFill="1" applyBorder="1" applyAlignment="1">
      <alignment horizontal="center" vertical="center"/>
    </xf>
    <xf numFmtId="0" fontId="5" fillId="0" borderId="54" xfId="0" applyFont="1" applyFill="1" applyBorder="1" applyAlignment="1">
      <alignment horizontal="center"/>
    </xf>
    <xf numFmtId="0" fontId="5" fillId="0" borderId="55" xfId="0" applyNumberFormat="1" applyFont="1" applyFill="1" applyBorder="1" applyAlignment="1">
      <alignment horizontal="center" vertical="center"/>
    </xf>
    <xf numFmtId="0" fontId="43" fillId="0" borderId="64" xfId="0" applyFont="1" applyFill="1" applyBorder="1" applyAlignment="1">
      <alignment horizontal="center"/>
    </xf>
    <xf numFmtId="9" fontId="43" fillId="0" borderId="59" xfId="0" applyNumberFormat="1" applyFont="1" applyFill="1" applyBorder="1" applyAlignment="1">
      <alignment horizontal="center" vertical="center"/>
    </xf>
    <xf numFmtId="0" fontId="5" fillId="0" borderId="62" xfId="0" applyFont="1" applyFill="1" applyBorder="1" applyAlignment="1">
      <alignment horizontal="center"/>
    </xf>
    <xf numFmtId="0" fontId="5" fillId="0" borderId="56" xfId="0" applyNumberFormat="1" applyFont="1" applyFill="1" applyBorder="1" applyAlignment="1">
      <alignment horizontal="center" vertical="center"/>
    </xf>
    <xf numFmtId="14" fontId="18" fillId="6" borderId="40" xfId="0" applyNumberFormat="1" applyFont="1" applyFill="1" applyBorder="1" applyAlignment="1">
      <alignment horizontal="center" vertical="center" wrapText="1"/>
    </xf>
    <xf numFmtId="14" fontId="17" fillId="6" borderId="40" xfId="0" applyNumberFormat="1" applyFont="1" applyFill="1" applyBorder="1" applyAlignment="1">
      <alignment horizontal="center" vertical="center" wrapText="1"/>
    </xf>
    <xf numFmtId="14" fontId="18" fillId="0" borderId="40" xfId="0" applyNumberFormat="1" applyFont="1" applyFill="1" applyBorder="1" applyAlignment="1">
      <alignment horizontal="center" vertical="center" wrapText="1"/>
    </xf>
    <xf numFmtId="14" fontId="17" fillId="0" borderId="40" xfId="0" applyNumberFormat="1" applyFont="1" applyFill="1" applyBorder="1" applyAlignment="1">
      <alignment horizontal="center" vertical="center" wrapText="1"/>
    </xf>
    <xf numFmtId="0" fontId="18" fillId="12" borderId="50" xfId="0" applyFont="1" applyFill="1" applyBorder="1" applyAlignment="1">
      <alignment horizontal="center" vertical="center" wrapText="1"/>
    </xf>
    <xf numFmtId="0" fontId="35" fillId="12" borderId="49" xfId="2" applyFont="1" applyFill="1" applyBorder="1" applyAlignment="1">
      <alignment horizontal="center" vertical="center" wrapText="1"/>
    </xf>
    <xf numFmtId="0" fontId="44" fillId="12" borderId="40" xfId="0" applyFont="1" applyFill="1" applyBorder="1" applyAlignment="1">
      <alignment horizontal="center" vertical="center" readingOrder="1"/>
    </xf>
    <xf numFmtId="9" fontId="18" fillId="12" borderId="40" xfId="0" applyNumberFormat="1" applyFont="1" applyFill="1" applyBorder="1" applyAlignment="1">
      <alignment horizontal="center" vertical="center"/>
    </xf>
    <xf numFmtId="0" fontId="39" fillId="0" borderId="40" xfId="0" applyFont="1" applyFill="1" applyBorder="1" applyAlignment="1">
      <alignment horizontal="center" vertical="center" wrapText="1"/>
    </xf>
    <xf numFmtId="0" fontId="33" fillId="12" borderId="40" xfId="2" applyFill="1" applyBorder="1" applyAlignment="1">
      <alignment horizontal="center" vertical="center" wrapText="1"/>
    </xf>
    <xf numFmtId="0" fontId="12" fillId="0" borderId="40" xfId="0" applyFont="1" applyBorder="1" applyAlignment="1">
      <alignment horizontal="center" vertical="center"/>
    </xf>
    <xf numFmtId="0" fontId="12" fillId="0" borderId="40" xfId="0" applyNumberFormat="1" applyFont="1" applyBorder="1" applyAlignment="1">
      <alignment horizontal="center" vertical="center"/>
    </xf>
    <xf numFmtId="9" fontId="12" fillId="0" borderId="40" xfId="0" applyNumberFormat="1" applyFont="1" applyBorder="1" applyAlignment="1">
      <alignment horizontal="center" vertical="center"/>
    </xf>
    <xf numFmtId="0" fontId="12" fillId="9" borderId="40" xfId="0" applyFont="1" applyFill="1" applyBorder="1" applyAlignment="1">
      <alignment horizontal="center" vertical="center"/>
    </xf>
    <xf numFmtId="0" fontId="17" fillId="14" borderId="51" xfId="0" applyFont="1" applyFill="1" applyBorder="1" applyAlignment="1">
      <alignment horizontal="center" vertical="center" wrapText="1"/>
    </xf>
    <xf numFmtId="0" fontId="17" fillId="14" borderId="49" xfId="0" applyFont="1" applyFill="1" applyBorder="1" applyAlignment="1">
      <alignment horizontal="center" vertical="center" wrapText="1"/>
    </xf>
    <xf numFmtId="0" fontId="17" fillId="14" borderId="52" xfId="0" applyFont="1" applyFill="1" applyBorder="1" applyAlignment="1">
      <alignment horizontal="center" vertical="center" wrapText="1"/>
    </xf>
    <xf numFmtId="0" fontId="11" fillId="12" borderId="0" xfId="0" applyFont="1" applyFill="1" applyBorder="1" applyAlignment="1">
      <alignment horizontal="center" vertical="center" wrapText="1"/>
    </xf>
    <xf numFmtId="0" fontId="37" fillId="12" borderId="0" xfId="0" applyFont="1" applyFill="1" applyBorder="1" applyAlignment="1">
      <alignment horizontal="center" vertical="center"/>
    </xf>
    <xf numFmtId="0" fontId="34" fillId="12" borderId="0" xfId="0" applyFont="1" applyFill="1" applyBorder="1" applyAlignment="1">
      <alignment horizontal="center" vertical="center"/>
    </xf>
    <xf numFmtId="0" fontId="11" fillId="12" borderId="0" xfId="0" applyFont="1" applyFill="1" applyBorder="1" applyAlignment="1">
      <alignment horizontal="center" vertical="center"/>
    </xf>
    <xf numFmtId="0" fontId="27" fillId="12" borderId="0" xfId="0" applyFont="1" applyFill="1" applyBorder="1" applyAlignment="1">
      <alignment vertical="center" wrapText="1"/>
    </xf>
    <xf numFmtId="0" fontId="45" fillId="15" borderId="40" xfId="0" applyFont="1" applyFill="1" applyBorder="1" applyAlignment="1">
      <alignment horizontal="center" vertical="center" wrapText="1"/>
    </xf>
    <xf numFmtId="14" fontId="0" fillId="0" borderId="0" xfId="0" applyNumberFormat="1"/>
    <xf numFmtId="0" fontId="10" fillId="3" borderId="22"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14" fontId="11" fillId="0" borderId="27" xfId="0" applyNumberFormat="1" applyFont="1" applyBorder="1" applyAlignment="1">
      <alignment horizontal="center" vertical="center" wrapText="1"/>
    </xf>
    <xf numFmtId="14" fontId="11" fillId="0" borderId="29" xfId="0" applyNumberFormat="1" applyFont="1" applyBorder="1" applyAlignment="1">
      <alignment horizontal="center" vertical="center" wrapText="1"/>
    </xf>
    <xf numFmtId="14" fontId="11" fillId="0" borderId="28" xfId="0" applyNumberFormat="1" applyFont="1" applyBorder="1" applyAlignment="1">
      <alignment horizontal="center" vertical="center" wrapText="1"/>
    </xf>
    <xf numFmtId="0" fontId="9" fillId="11" borderId="1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6" xfId="0" applyFont="1" applyFill="1" applyBorder="1" applyAlignment="1">
      <alignment horizontal="center" vertical="center" wrapText="1"/>
    </xf>
    <xf numFmtId="0" fontId="0" fillId="0" borderId="1" xfId="0" applyBorder="1" applyAlignment="1">
      <alignment horizontal="center" wrapText="1"/>
    </xf>
    <xf numFmtId="0" fontId="4" fillId="3" borderId="35"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0" fontId="9" fillId="11" borderId="30"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5" fillId="12" borderId="0" xfId="0" applyFont="1" applyFill="1" applyAlignment="1">
      <alignment horizontal="center" vertical="center"/>
    </xf>
    <xf numFmtId="0" fontId="29" fillId="12" borderId="40" xfId="0" applyFont="1" applyFill="1" applyBorder="1" applyAlignment="1">
      <alignment vertical="center" wrapText="1"/>
    </xf>
    <xf numFmtId="0" fontId="16" fillId="13" borderId="44" xfId="0" applyFont="1" applyFill="1" applyBorder="1" applyAlignment="1">
      <alignment horizontal="center" vertical="center" wrapText="1"/>
    </xf>
  </cellXfs>
  <cellStyles count="3">
    <cellStyle name="Hiperlink" xfId="2" builtinId="8"/>
    <cellStyle name="Normal" xfId="0" builtinId="0"/>
    <cellStyle name="Porcentagem" xfId="1" builtinId="5"/>
  </cellStyles>
  <dxfs count="713">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ill>
        <patternFill patternType="solid">
          <bgColor theme="4"/>
        </patternFill>
      </fill>
    </dxf>
    <dxf>
      <fill>
        <patternFill patternType="solid">
          <bgColor theme="4"/>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bgColor rgb="FF3E347A"/>
        </patternFill>
      </fill>
    </dxf>
    <dxf>
      <fill>
        <patternFill>
          <bgColor rgb="FF3E347A"/>
        </patternFill>
      </fill>
    </dxf>
    <dxf>
      <font>
        <sz val="10"/>
      </font>
    </dxf>
    <dxf>
      <font>
        <sz val="10"/>
      </font>
    </dxf>
    <dxf>
      <fill>
        <patternFill>
          <bgColor rgb="FF660033"/>
        </patternFill>
      </fill>
    </dxf>
    <dxf>
      <fill>
        <patternFill>
          <bgColor rgb="FF660033"/>
        </patternFill>
      </fill>
    </dxf>
    <dxf>
      <font>
        <color rgb="FF660033"/>
      </font>
    </dxf>
    <dxf>
      <font>
        <color rgb="FF660033"/>
      </font>
    </dxf>
    <dxf>
      <font>
        <color rgb="FF660033"/>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alignment vertical="center"/>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ont>
        <sz val="9"/>
      </font>
    </dxf>
    <dxf>
      <font>
        <sz val="9"/>
      </font>
    </dxf>
    <dxf>
      <font>
        <sz val="9"/>
      </font>
    </dxf>
    <dxf>
      <font>
        <sz val="9"/>
      </font>
    </dxf>
    <dxf>
      <font>
        <sz val="9"/>
      </font>
    </dxf>
    <dxf>
      <font>
        <sz val="9"/>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ont>
        <sz val="9"/>
      </font>
    </dxf>
    <dxf>
      <font>
        <sz val="9"/>
      </font>
    </dxf>
    <dxf>
      <font>
        <sz val="9"/>
      </font>
    </dxf>
    <dxf>
      <font>
        <sz val="9"/>
      </font>
    </dxf>
    <dxf>
      <font>
        <sz val="9"/>
      </font>
    </dxf>
    <dxf>
      <font>
        <sz val="9"/>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ill>
        <patternFill patternType="solid">
          <bgColor theme="4"/>
        </patternFill>
      </fill>
    </dxf>
    <dxf>
      <fill>
        <patternFill patternType="solid">
          <bgColor theme="4"/>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bgColor rgb="FF3E347A"/>
        </patternFill>
      </fill>
    </dxf>
    <dxf>
      <fill>
        <patternFill>
          <bgColor rgb="FF3E347A"/>
        </patternFill>
      </fill>
    </dxf>
    <dxf>
      <font>
        <sz val="10"/>
      </font>
    </dxf>
    <dxf>
      <font>
        <sz val="10"/>
      </font>
    </dxf>
    <dxf>
      <fill>
        <patternFill>
          <bgColor rgb="FF660033"/>
        </patternFill>
      </fill>
    </dxf>
    <dxf>
      <fill>
        <patternFill>
          <bgColor rgb="FF660033"/>
        </patternFill>
      </fill>
    </dxf>
    <dxf>
      <font>
        <color rgb="FF660033"/>
      </font>
    </dxf>
    <dxf>
      <font>
        <color rgb="FF660033"/>
      </font>
    </dxf>
    <dxf>
      <font>
        <color rgb="FF660033"/>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ont>
        <sz val="9"/>
      </font>
    </dxf>
    <dxf>
      <font>
        <sz val="9"/>
      </font>
    </dxf>
    <dxf>
      <font>
        <sz val="9"/>
      </font>
    </dxf>
    <dxf>
      <font>
        <sz val="9"/>
      </font>
    </dxf>
    <dxf>
      <font>
        <sz val="9"/>
      </font>
    </dxf>
    <dxf>
      <font>
        <sz val="9"/>
      </font>
    </dxf>
    <dxf>
      <font>
        <color theme="0"/>
      </font>
    </dxf>
    <dxf>
      <font>
        <color theme="0"/>
      </font>
    </dxf>
    <dxf>
      <font>
        <color theme="0"/>
      </font>
    </dxf>
    <dxf>
      <font>
        <color theme="0"/>
      </font>
    </dxf>
    <dxf>
      <font>
        <color theme="0"/>
      </font>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border>
    </dxf>
    <dxf>
      <border>
        <left/>
      </border>
    </dxf>
    <dxf>
      <border>
        <left/>
      </border>
    </dxf>
    <dxf>
      <border>
        <left/>
      </border>
    </dxf>
    <dxf>
      <border>
        <left/>
      </border>
    </dxf>
    <dxf>
      <border>
        <left/>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alignment vertical="center"/>
    </dxf>
    <dxf>
      <alignment horizontal="center"/>
    </dxf>
    <dxf>
      <alignment horizontal="center"/>
    </dxf>
    <dxf>
      <alignment horizontal="center"/>
    </dxf>
    <dxf>
      <alignment horizontal="center"/>
    </dxf>
    <dxf>
      <alignment horizontal="center"/>
    </dxf>
    <dxf>
      <numFmt numFmtId="14" formatCode="0.00%"/>
    </dxf>
    <dxf>
      <numFmt numFmtId="13" formatCode="0%"/>
    </dxf>
    <dxf>
      <fill>
        <patternFill patternType="solid">
          <bgColor theme="4"/>
        </patternFill>
      </fill>
    </dxf>
    <dxf>
      <fill>
        <patternFill patternType="solid">
          <bgColor theme="4"/>
        </patternFill>
      </fill>
    </dxf>
    <dxf>
      <font>
        <sz val="10"/>
      </font>
    </dxf>
    <dxf>
      <font>
        <sz val="10"/>
      </font>
    </dxf>
    <dxf>
      <font>
        <sz val="10"/>
      </font>
    </dxf>
    <dxf>
      <font>
        <sz val="10"/>
      </font>
    </dxf>
    <dxf>
      <font>
        <sz val="10"/>
      </font>
    </dxf>
    <dxf>
      <font>
        <sz val="10"/>
      </font>
    </dxf>
    <dxf>
      <alignment vertical="center"/>
    </dxf>
    <dxf>
      <alignment vertical="center"/>
    </dxf>
    <dxf>
      <alignment vertical="center"/>
    </dxf>
    <dxf>
      <alignment vertical="center"/>
    </dxf>
    <dxf>
      <alignment vertical="center"/>
    </dxf>
    <dxf>
      <alignment vertical="center"/>
    </dxf>
    <dxf>
      <font>
        <sz val="10"/>
      </font>
    </dxf>
    <dxf>
      <font>
        <sz val="10"/>
      </font>
    </dxf>
    <dxf>
      <font>
        <sz val="10"/>
      </font>
    </dxf>
    <dxf>
      <font>
        <sz val="10"/>
      </font>
    </dxf>
    <dxf>
      <font>
        <sz val="10"/>
      </font>
    </dxf>
    <dxf>
      <font>
        <sz val="10"/>
      </font>
    </dxf>
    <dxf>
      <fill>
        <patternFill>
          <bgColor rgb="FF3E347A"/>
        </patternFill>
      </fill>
    </dxf>
    <dxf>
      <fill>
        <patternFill>
          <bgColor rgb="FF3E347A"/>
        </patternFill>
      </fill>
    </dxf>
    <dxf>
      <font>
        <sz val="10"/>
      </font>
    </dxf>
    <dxf>
      <font>
        <sz val="10"/>
      </font>
    </dxf>
    <dxf>
      <fill>
        <patternFill>
          <bgColor rgb="FF660033"/>
        </patternFill>
      </fill>
    </dxf>
    <dxf>
      <fill>
        <patternFill>
          <bgColor rgb="FF660033"/>
        </patternFill>
      </fill>
    </dxf>
    <dxf>
      <font>
        <color rgb="FF660033"/>
      </font>
    </dxf>
    <dxf>
      <font>
        <color rgb="FF660033"/>
      </font>
    </dxf>
    <dxf>
      <font>
        <color rgb="FF660033"/>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top/>
      </border>
    </dxf>
    <dxf>
      <border>
        <top/>
      </border>
    </dxf>
    <dxf>
      <border>
        <top/>
      </border>
    </dxf>
    <dxf>
      <border>
        <top/>
      </border>
    </dxf>
    <dxf>
      <border>
        <top/>
      </border>
    </dxf>
    <dxf>
      <border>
        <top/>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ont>
        <color auto="1"/>
      </font>
    </dxf>
    <dxf>
      <font>
        <color auto="1"/>
      </font>
    </dxf>
    <dxf>
      <font>
        <color auto="1"/>
      </font>
    </dxf>
    <dxf>
      <font>
        <color auto="1"/>
      </font>
    </dxf>
    <dxf>
      <font>
        <color auto="1"/>
      </font>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i val="0"/>
        <color theme="0"/>
      </font>
      <fill>
        <patternFill>
          <bgColor theme="1"/>
        </patternFill>
      </fill>
    </dxf>
    <dxf>
      <font>
        <b/>
        <i val="0"/>
      </font>
      <fill>
        <patternFill>
          <bgColor theme="0" tint="-0.24994659260841701"/>
        </patternFill>
      </fill>
    </dxf>
    <dxf>
      <font>
        <b/>
        <i val="0"/>
        <color theme="0"/>
      </font>
      <fill>
        <patternFill>
          <bgColor rgb="FF0070C0"/>
        </patternFill>
      </fill>
    </dxf>
    <dxf>
      <font>
        <b/>
        <i val="0"/>
        <color theme="0"/>
      </font>
      <fill>
        <patternFill>
          <bgColor rgb="FF00B050"/>
        </patternFill>
      </fill>
    </dxf>
    <dxf>
      <font>
        <b/>
        <i val="0"/>
        <color theme="0"/>
      </font>
      <fill>
        <patternFill>
          <bgColor rgb="FFC00000"/>
        </patternFill>
      </fill>
    </dxf>
    <dxf>
      <font>
        <b/>
        <i val="0"/>
        <color auto="1"/>
      </font>
      <fill>
        <patternFill>
          <bgColor rgb="FFFFFF00"/>
        </patternFill>
      </fill>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alignment horizontal="center" vertical="center" textRotation="0" wrapText="1" indent="0" justifyLastLine="0" shrinkToFit="0" readingOrder="0"/>
    </dxf>
    <dxf>
      <border outline="0">
        <left style="thin">
          <color indexed="64"/>
        </left>
        <right style="thin">
          <color indexed="64"/>
        </right>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6"/>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8"/>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border diagonalUp="0" diagonalDown="0" outline="0">
        <left/>
        <right/>
        <top style="thin">
          <color indexed="64"/>
        </top>
        <bottom/>
      </border>
    </dxf>
    <dxf>
      <font>
        <strike val="0"/>
        <outline val="0"/>
        <shadow val="0"/>
        <u val="none"/>
        <vertAlign val="baseline"/>
        <sz val="10"/>
        <name val="Calibri"/>
        <scheme val="none"/>
      </font>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Calibri"/>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Calibri"/>
        <scheme val="none"/>
      </font>
      <fill>
        <patternFill patternType="solid">
          <fgColor indexed="64"/>
          <bgColor theme="0"/>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0"/>
        <color theme="1"/>
        <name val="Calibri"/>
        <scheme val="none"/>
      </font>
      <fill>
        <patternFill patternType="solid">
          <fgColor indexed="6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font>
        <color auto="1"/>
      </font>
      <fill>
        <patternFill>
          <bgColor theme="4" tint="0.39994506668294322"/>
        </patternFill>
      </fill>
    </dxf>
    <dxf>
      <font>
        <color auto="1"/>
      </font>
      <fill>
        <patternFill>
          <bgColor rgb="FFFFC00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63CF51"/>
        </patternFill>
      </fill>
    </dxf>
    <dxf>
      <fill>
        <patternFill>
          <bgColor rgb="FFF57B7B"/>
        </patternFill>
      </fill>
    </dxf>
    <dxf>
      <fill>
        <patternFill>
          <bgColor theme="0" tint="-0.24994659260841701"/>
        </patternFill>
      </fill>
    </dxf>
    <dxf>
      <fill>
        <patternFill>
          <bgColor theme="8" tint="0.59996337778862885"/>
        </patternFill>
      </fill>
    </dxf>
    <dxf>
      <numFmt numFmtId="19" formatCode="dd/mm/yyyy"/>
    </dxf>
    <dxf>
      <numFmt numFmtId="19" formatCode="dd/mm/yyyy"/>
    </dxf>
  </dxfs>
  <tableStyles count="0" defaultTableStyle="TableStyleMedium2" defaultPivotStyle="PivotStyleLight16"/>
  <colors>
    <mruColors>
      <color rgb="FF660033"/>
      <color rgb="FF50C4D0"/>
      <color rgb="FF63CF51"/>
      <color rgb="FFF57B7B"/>
      <color rgb="FF3E34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dinâmica7</c:name>
    <c:fmtId val="7"/>
  </c:pivotSource>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pt-BR" sz="2000" b="1"/>
              <a:t>Status das Metas</a:t>
            </a:r>
          </a:p>
        </c:rich>
      </c:tx>
      <c:layout>
        <c:manualLayout>
          <c:xMode val="edge"/>
          <c:yMode val="edge"/>
          <c:x val="0.70083882312724155"/>
          <c:y val="2.4418709730759693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w="19050">
            <a:solidFill>
              <a:schemeClr val="lt1"/>
            </a:solidFill>
          </a:ln>
          <a:effectLst/>
        </c:spPr>
        <c:dLbl>
          <c:idx val="0"/>
          <c:layout>
            <c:manualLayout>
              <c:x val="-0.10752968340312292"/>
              <c:y val="-3.347081675777222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23806232805236696"/>
                  <c:h val="0.12528304631667"/>
                </c:manualLayout>
              </c15:layout>
            </c:ext>
          </c:extLst>
        </c:dLbl>
      </c:pivotFmt>
      <c:pivotFmt>
        <c:idx val="2"/>
        <c:spPr>
          <a:solidFill>
            <a:schemeClr val="accent1"/>
          </a:solidFill>
          <a:ln w="19050">
            <a:solidFill>
              <a:schemeClr val="lt1"/>
            </a:solidFill>
          </a:ln>
          <a:effectLst/>
        </c:spPr>
        <c:dLbl>
          <c:idx val="0"/>
          <c:layout>
            <c:manualLayout>
              <c:x val="-0.19982849825890975"/>
              <c:y val="-0.13125056480283334"/>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fld id="{0F6A8D19-E864-43BF-856D-1914D33BE0FD}" type="CATEGORYNAME">
                  <a:rPr lang="en-US" sz="1200" b="1"/>
                  <a:pPr>
                    <a:defRPr sz="1200" b="1"/>
                  </a:pPr>
                  <a:t>[NOME DA CATEGORIA]</a:t>
                </a:fld>
                <a:r>
                  <a:rPr lang="en-US" sz="1200" b="1" baseline="0"/>
                  <a:t> </a:t>
                </a:r>
                <a:fld id="{DE32EF88-B0F6-46BE-BC17-C0DFAFF0BF7E}" type="VALUE">
                  <a:rPr lang="en-US" sz="1200" b="1" baseline="0"/>
                  <a:pPr>
                    <a:defRPr sz="1200" b="1"/>
                  </a:pPr>
                  <a:t>[VALOR]</a:t>
                </a:fld>
                <a:endParaRPr lang="en-US" sz="1200" b="1"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3"/>
        <c:spPr>
          <a:solidFill>
            <a:schemeClr val="accent1"/>
          </a:solidFill>
          <a:ln w="19050">
            <a:solidFill>
              <a:schemeClr val="lt1"/>
            </a:solidFill>
          </a:ln>
          <a:effectLst/>
        </c:spPr>
        <c:dLbl>
          <c:idx val="0"/>
          <c:layout>
            <c:manualLayout>
              <c:x val="-0.18223136226666145"/>
              <c:y val="-6.9557271487984441E-3"/>
            </c:manualLayout>
          </c:layout>
          <c:tx>
            <c:rich>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fld id="{6B49CCA9-85C1-4F55-A0EB-CD730777CC7F}" type="CATEGORYNAME">
                  <a:rPr lang="en-US" sz="1200" b="0"/>
                  <a:pPr>
                    <a:defRPr sz="1600"/>
                  </a:pPr>
                  <a:t>[NOME DA CATEGORIA]</a:t>
                </a:fld>
                <a:r>
                  <a:rPr lang="en-US" sz="1600" b="0" baseline="0"/>
                  <a:t> </a:t>
                </a:r>
                <a:fld id="{E00C977B-26B1-46ED-823F-3E4406573520}" type="PERCENTAGE">
                  <a:rPr lang="en-US" sz="1600" b="0" baseline="0"/>
                  <a:pPr>
                    <a:defRPr sz="1600"/>
                  </a:pPr>
                  <a:t>[PORCENTAGEM]</a:t>
                </a:fld>
                <a:endParaRPr lang="en-US" sz="1600" b="0" baseline="0"/>
              </a:p>
            </c:rich>
          </c:tx>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31724901185770749"/>
                  <c:h val="0.12838136640946907"/>
                </c:manualLayout>
              </c15:layout>
              <c15:dlblFieldTable/>
              <c15:showDataLabelsRange val="0"/>
            </c:ext>
          </c:extLst>
        </c:dLbl>
      </c:pivotFmt>
      <c:pivotFmt>
        <c:idx val="4"/>
        <c:spPr>
          <a:solidFill>
            <a:srgbClr val="00B050"/>
          </a:solidFill>
          <a:ln w="19050">
            <a:solidFill>
              <a:schemeClr val="lt1"/>
            </a:solidFill>
          </a:ln>
          <a:effectLst/>
        </c:spPr>
        <c:dLbl>
          <c:idx val="0"/>
          <c:layout>
            <c:manualLayout>
              <c:x val="0.1868766404199475"/>
              <c:y val="-5.4942096894209307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0B946514-3795-46A1-ADB9-5A2E82653980}" type="CATEGORYNAME">
                  <a:rPr lang="en-US" sz="1600" b="1"/>
                  <a:pPr>
                    <a:defRPr sz="1600" b="1"/>
                  </a:pPr>
                  <a:t>[NOME DA CATEGORIA]</a:t>
                </a:fld>
                <a:r>
                  <a:rPr lang="en-US" sz="1600" b="1" baseline="0"/>
                  <a:t> </a:t>
                </a:r>
                <a:fld id="{EBA080C4-5813-4D76-A0AE-1B418FA27C87}" type="VALUE">
                  <a:rPr lang="en-US" sz="1600" b="1" baseline="0"/>
                  <a:pPr>
                    <a:defRPr sz="1600" b="1"/>
                  </a:pPr>
                  <a:t>[VALOR]</a:t>
                </a:fld>
                <a:endParaRPr lang="en-US" sz="1600" b="1"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5"/>
        <c:dLbl>
          <c:idx val="0"/>
          <c:layout>
            <c:manualLayout>
              <c:x val="-7.8973689627500288E-2"/>
              <c:y val="-7.7647722371689556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Lst>
        </c:dLbl>
      </c:pivotFmt>
      <c:pivotFmt>
        <c:idx val="6"/>
        <c:spPr>
          <a:solidFill>
            <a:schemeClr val="accent6">
              <a:lumMod val="60000"/>
              <a:lumOff val="40000"/>
            </a:schemeClr>
          </a:solidFill>
          <a:ln w="19050">
            <a:solidFill>
              <a:schemeClr val="lt1"/>
            </a:solidFill>
          </a:ln>
          <a:effectLst/>
        </c:spPr>
        <c:dLbl>
          <c:idx val="0"/>
          <c:layout>
            <c:manualLayout>
              <c:x val="-9.4857555057273474E-2"/>
              <c:y val="-5.188975817786437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1C8808B5-947F-4F77-BD55-8BA8F6D21E99}" type="CATEGORYNAME">
                  <a:rPr lang="en-US" sz="1600" b="1"/>
                  <a:pPr>
                    <a:defRPr sz="1600" b="1"/>
                  </a:pPr>
                  <a:t>[NOME DA CATEGORIA]</a:t>
                </a:fld>
                <a:r>
                  <a:rPr lang="en-US" sz="1600" b="1" baseline="0"/>
                  <a:t>  </a:t>
                </a:r>
                <a:fld id="{1C6707AA-6CB7-4232-98EF-092D325CFD53}" type="VALUE">
                  <a:rPr lang="en-US" sz="1600" b="1" baseline="0"/>
                  <a:pPr>
                    <a:defRPr sz="1600" b="1"/>
                  </a:pPr>
                  <a:t>[VALOR]</a:t>
                </a:fld>
                <a:endParaRPr lang="en-US" sz="1600" b="1"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pivotFmt>
      <c:pivotFmt>
        <c:idx val="7"/>
        <c:spPr>
          <a:solidFill>
            <a:schemeClr val="accent1"/>
          </a:solidFill>
          <a:ln w="19050">
            <a:solidFill>
              <a:schemeClr val="lt1"/>
            </a:solidFill>
          </a:ln>
          <a:effectLst/>
        </c:spPr>
        <c:dLbl>
          <c:idx val="0"/>
          <c:layout>
            <c:manualLayout>
              <c:x val="-0.15874209846285769"/>
              <c:y val="-5.7994435610554264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F3306785-99C8-44FA-8EF2-74AF3C5D0981}" type="CATEGORYNAME">
                  <a:rPr lang="en-US" sz="1600"/>
                  <a:pPr>
                    <a:defRPr sz="1600" b="1" i="0" u="none" strike="noStrike" kern="1200" baseline="0">
                      <a:solidFill>
                        <a:schemeClr val="tx1">
                          <a:lumMod val="75000"/>
                          <a:lumOff val="25000"/>
                        </a:schemeClr>
                      </a:solidFill>
                      <a:latin typeface="+mn-lt"/>
                      <a:ea typeface="+mn-ea"/>
                      <a:cs typeface="+mn-cs"/>
                    </a:defRPr>
                  </a:pPr>
                  <a:t>[NOME DA CATEGORIA]</a:t>
                </a:fld>
                <a:r>
                  <a:rPr lang="en-US" sz="1600" baseline="0"/>
                  <a:t>  </a:t>
                </a:r>
                <a:fld id="{296203BA-2666-4792-9B2C-12BAD89327D6}" type="VALUE">
                  <a:rPr lang="en-US" sz="1600" baseline="0"/>
                  <a:pPr>
                    <a:defRPr sz="1600" b="1" i="0" u="none" strike="noStrike" kern="1200" baseline="0">
                      <a:solidFill>
                        <a:schemeClr val="tx1">
                          <a:lumMod val="75000"/>
                          <a:lumOff val="25000"/>
                        </a:schemeClr>
                      </a:solidFill>
                      <a:latin typeface="+mn-lt"/>
                      <a:ea typeface="+mn-ea"/>
                      <a:cs typeface="+mn-cs"/>
                    </a:defRPr>
                  </a:pPr>
                  <a:t>[VALOR]</a:t>
                </a:fld>
                <a:endParaRPr lang="en-US" sz="1600"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dlblFieldTable/>
              <c15:showDataLabelsRange val="0"/>
            </c:ext>
          </c:extLst>
        </c:dLbl>
      </c:pivotFmt>
      <c:pivotFmt>
        <c:idx val="8"/>
        <c:spPr>
          <a:solidFill>
            <a:schemeClr val="accent5"/>
          </a:solidFill>
          <a:ln w="19050">
            <a:solidFill>
              <a:schemeClr val="lt1"/>
            </a:solidFill>
          </a:ln>
          <a:effectLst/>
        </c:spPr>
        <c:dLbl>
          <c:idx val="0"/>
          <c:layout>
            <c:manualLayout>
              <c:x val="-0.16403026194573361"/>
              <c:y val="-0.19840201656242248"/>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A63D2DDE-6EB0-4791-BC76-8FEB6A2C1602}" type="CATEGORYNAME">
                  <a:rPr lang="en-US" sz="1600"/>
                  <a:pPr>
                    <a:defRPr sz="1600" b="1" i="0" u="none" strike="noStrike" kern="1200" baseline="0">
                      <a:solidFill>
                        <a:schemeClr val="tx1">
                          <a:lumMod val="75000"/>
                          <a:lumOff val="25000"/>
                        </a:schemeClr>
                      </a:solidFill>
                      <a:latin typeface="+mn-lt"/>
                      <a:ea typeface="+mn-ea"/>
                      <a:cs typeface="+mn-cs"/>
                    </a:defRPr>
                  </a:pPr>
                  <a:t>[NOME DA CATEGORIA]</a:t>
                </a:fld>
                <a:r>
                  <a:rPr lang="en-US" sz="1600" baseline="0"/>
                  <a:t> </a:t>
                </a:r>
                <a:fld id="{55736A0D-50FC-46FA-9C61-3AC89E28B2B1}" type="VALUE">
                  <a:rPr lang="en-US" sz="1600" baseline="0"/>
                  <a:pPr>
                    <a:defRPr sz="1600" b="1" i="0" u="none" strike="noStrike" kern="1200" baseline="0">
                      <a:solidFill>
                        <a:schemeClr val="tx1">
                          <a:lumMod val="75000"/>
                          <a:lumOff val="25000"/>
                        </a:schemeClr>
                      </a:solidFill>
                      <a:latin typeface="+mn-lt"/>
                      <a:ea typeface="+mn-ea"/>
                      <a:cs typeface="+mn-cs"/>
                    </a:defRPr>
                  </a:pPr>
                  <a:t>[VALOR]</a:t>
                </a:fld>
                <a:endParaRPr lang="en-US" sz="1600"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23308491653775065"/>
                  <c:h val="0.12838136640946907"/>
                </c:manualLayout>
              </c15:layout>
              <c15:dlblFieldTable/>
              <c15:showDataLabelsRange val="0"/>
            </c:ext>
          </c:extLst>
        </c:dLbl>
      </c:pivotFmt>
      <c:pivotFmt>
        <c:idx val="9"/>
        <c:spPr>
          <a:solidFill>
            <a:srgbClr val="92D050"/>
          </a:solidFill>
          <a:ln w="19050">
            <a:solidFill>
              <a:schemeClr val="lt1"/>
            </a:solidFill>
          </a:ln>
          <a:effectLst/>
        </c:spPr>
        <c:dLbl>
          <c:idx val="0"/>
          <c:layout>
            <c:manualLayout>
              <c:x val="-6.8300640813938024E-2"/>
              <c:y val="-0.14956459710090311"/>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tx1">
                        <a:lumMod val="75000"/>
                        <a:lumOff val="25000"/>
                      </a:schemeClr>
                    </a:solidFill>
                    <a:latin typeface="+mn-lt"/>
                    <a:ea typeface="+mn-ea"/>
                    <a:cs typeface="+mn-cs"/>
                  </a:defRPr>
                </a:pPr>
                <a:fld id="{D4A3455F-C273-4EA8-ABB2-32BF18425CFF}" type="CATEGORYNAME">
                  <a:rPr lang="en-US" sz="1600"/>
                  <a:pPr>
                    <a:defRPr sz="1600" b="1"/>
                  </a:pPr>
                  <a:t>[NOME DA CATEGORIA]</a:t>
                </a:fld>
                <a:r>
                  <a:rPr lang="en-US" sz="1600" baseline="0"/>
                  <a:t> </a:t>
                </a:r>
                <a:fld id="{EB98C841-8098-4409-AF8B-4D6053A09607}" type="VALUE">
                  <a:rPr lang="en-US" sz="1600" baseline="0"/>
                  <a:pPr>
                    <a:defRPr sz="1600" b="1"/>
                  </a:pPr>
                  <a:t>[VALOR]</a:t>
                </a:fld>
                <a:endParaRPr lang="en-US" sz="1600" baseline="0"/>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manualLayout>
                  <c:w val="0.38505342047475849"/>
                  <c:h val="0.13305144464547686"/>
                </c:manualLayout>
              </c15:layout>
              <c15:dlblFieldTable/>
              <c15:showDataLabelsRange val="0"/>
            </c:ext>
          </c:extLst>
        </c:dLbl>
      </c:pivotFmt>
      <c:pivotFmt>
        <c:idx val="10"/>
        <c:dLbl>
          <c:idx val="0"/>
          <c:layout>
            <c:manualLayout>
              <c:x val="0.1852326375503191"/>
              <c:y val="-3.357572587979460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26549653371991588"/>
          <c:y val="0.18053961600551888"/>
          <c:w val="0.48051288731667874"/>
          <c:h val="0.7677232582186726"/>
        </c:manualLayout>
      </c:layout>
      <c:doughnutChart>
        <c:varyColors val="1"/>
        <c:ser>
          <c:idx val="0"/>
          <c:order val="0"/>
          <c:tx>
            <c:strRef>
              <c:f>'Plano de Ação Analítico'!$C$54</c:f>
              <c:strCache>
                <c:ptCount val="1"/>
                <c:pt idx="0">
                  <c:v>Total</c:v>
                </c:pt>
              </c:strCache>
            </c:strRef>
          </c:tx>
          <c:dPt>
            <c:idx val="0"/>
            <c:bubble3D val="0"/>
            <c:spPr>
              <a:solidFill>
                <a:srgbClr val="00B050"/>
              </a:solidFill>
              <a:ln w="19050">
                <a:solidFill>
                  <a:schemeClr val="lt1"/>
                </a:solidFill>
              </a:ln>
              <a:effectLst/>
            </c:spPr>
            <c:extLst xmlns:c16r2="http://schemas.microsoft.com/office/drawing/2015/06/chart">
              <c:ext xmlns:c16="http://schemas.microsoft.com/office/drawing/2014/chart" uri="{C3380CC4-5D6E-409C-BE32-E72D297353CC}">
                <c16:uniqueId val="{00000001-18B6-4693-835A-CB29C99F804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18B6-4693-835A-CB29C99F804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18B6-4693-835A-CB29C99F804A}"/>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18B6-4693-835A-CB29C99F804A}"/>
              </c:ext>
            </c:extLst>
          </c:dPt>
          <c:dPt>
            <c:idx val="4"/>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8B6-4693-835A-CB29C99F804A}"/>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18B6-4693-835A-CB29C99F804A}"/>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18B6-4693-835A-CB29C99F804A}"/>
              </c:ext>
            </c:extLst>
          </c:dPt>
          <c:dLbls>
            <c:dLbl>
              <c:idx val="0"/>
              <c:layout>
                <c:manualLayout>
                  <c:x val="0.1868766404199475"/>
                  <c:y val="-5.4942096894209307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0B946514-3795-46A1-ADB9-5A2E82653980}" type="CATEGORYNAME">
                      <a:rPr lang="en-US" sz="1600" b="1"/>
                      <a:pPr>
                        <a:defRPr sz="1600" b="1"/>
                      </a:pPr>
                      <a:t>[NOME DA CATEGORIA]</a:t>
                    </a:fld>
                    <a:r>
                      <a:rPr lang="en-US" sz="1600" b="1" baseline="0"/>
                      <a:t> </a:t>
                    </a:r>
                    <a:fld id="{EBA080C4-5813-4D76-A0AE-1B418FA27C87}" type="VALUE">
                      <a:rPr lang="en-US" sz="1600" b="1" baseline="0"/>
                      <a:pPr>
                        <a:defRPr sz="1600" b="1"/>
                      </a:pPr>
                      <a:t>[VALOR]</a:t>
                    </a:fld>
                    <a:endParaRPr lang="en-US" sz="1600" b="1"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1"/>
              <c:layout>
                <c:manualLayout>
                  <c:x val="-0.19982849825890975"/>
                  <c:y val="-0.13125056480283334"/>
                </c:manualLayout>
              </c:layout>
              <c:tx>
                <c:rich>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fld id="{0F6A8D19-E864-43BF-856D-1914D33BE0FD}" type="CATEGORYNAME">
                      <a:rPr lang="en-US" sz="1200" b="1"/>
                      <a:pPr>
                        <a:defRPr sz="1200" b="1"/>
                      </a:pPr>
                      <a:t>[NOME DA CATEGORIA]</a:t>
                    </a:fld>
                    <a:r>
                      <a:rPr lang="en-US" sz="1200" b="1" baseline="0"/>
                      <a:t> </a:t>
                    </a:r>
                    <a:fld id="{DE32EF88-B0F6-46BE-BC17-C0DFAFF0BF7E}" type="VALUE">
                      <a:rPr lang="en-US" sz="1200" b="1" baseline="0"/>
                      <a:pPr>
                        <a:defRPr sz="1200" b="1"/>
                      </a:pPr>
                      <a:t>[VALOR]</a:t>
                    </a:fld>
                    <a:endParaRPr lang="en-US" sz="1200" b="1"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2"/>
              <c:layout>
                <c:manualLayout>
                  <c:x val="-0.18223136226666145"/>
                  <c:y val="-6.9557271487984441E-3"/>
                </c:manualLayout>
              </c:layout>
              <c:tx>
                <c:rich>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fld id="{6B49CCA9-85C1-4F55-A0EB-CD730777CC7F}" type="CATEGORYNAME">
                      <a:rPr lang="en-US" sz="1200" b="0"/>
                      <a:pPr>
                        <a:defRPr sz="1600"/>
                      </a:pPr>
                      <a:t>[NOME DA CATEGORIA]</a:t>
                    </a:fld>
                    <a:r>
                      <a:rPr lang="en-US" sz="1600" b="0" baseline="0"/>
                      <a:t> </a:t>
                    </a:r>
                    <a:fld id="{E00C977B-26B1-46ED-823F-3E4406573520}" type="PERCENTAGE">
                      <a:rPr lang="en-US" sz="1600" b="0" baseline="0"/>
                      <a:pPr>
                        <a:defRPr sz="1600"/>
                      </a:pPr>
                      <a:t>[PORCENTAGEM]</a:t>
                    </a:fld>
                    <a:endParaRPr lang="en-US" sz="1600" b="0" baseline="0"/>
                  </a:p>
                </c:rich>
              </c:tx>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31724901185770749"/>
                      <c:h val="0.12838136640946907"/>
                    </c:manualLayout>
                  </c15:layout>
                  <c15:dlblFieldTable/>
                  <c15:showDataLabelsRange val="0"/>
                </c:ext>
              </c:extLst>
            </c:dLbl>
            <c:dLbl>
              <c:idx val="3"/>
              <c:layout>
                <c:manualLayout>
                  <c:x val="-0.10752968340312292"/>
                  <c:y val="-3.347081675777222E-2"/>
                </c:manualLayout>
              </c:layout>
              <c:showLegendKey val="0"/>
              <c:showVal val="0"/>
              <c:showCatName val="1"/>
              <c:showSerName val="0"/>
              <c:showPercent val="1"/>
              <c:showBubbleSize val="0"/>
              <c:extLst>
                <c:ext xmlns:c15="http://schemas.microsoft.com/office/drawing/2012/chart" uri="{CE6537A1-D6FC-4f65-9D91-7224C49458BB}">
                  <c15:layout>
                    <c:manualLayout>
                      <c:w val="0.23806232805236696"/>
                      <c:h val="0.12528304631667"/>
                    </c:manualLayout>
                  </c15:layout>
                </c:ext>
              </c:extLst>
            </c:dLbl>
            <c:dLbl>
              <c:idx val="4"/>
              <c:layout>
                <c:manualLayout>
                  <c:x val="-9.4857555057273474E-2"/>
                  <c:y val="-5.188975817786437E-2"/>
                </c:manualLayout>
              </c:layout>
              <c:tx>
                <c:rich>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fld id="{1C8808B5-947F-4F77-BD55-8BA8F6D21E99}" type="CATEGORYNAME">
                      <a:rPr lang="en-US" sz="1600" b="1"/>
                      <a:pPr>
                        <a:defRPr sz="1600" b="1"/>
                      </a:pPr>
                      <a:t>[NOME DA CATEGORIA]</a:t>
                    </a:fld>
                    <a:r>
                      <a:rPr lang="en-US" sz="1600" b="1" baseline="0"/>
                      <a:t>  </a:t>
                    </a:r>
                    <a:fld id="{1C6707AA-6CB7-4232-98EF-092D325CFD53}" type="VALUE">
                      <a:rPr lang="en-US" sz="1600" b="1" baseline="0"/>
                      <a:pPr>
                        <a:defRPr sz="1600" b="1"/>
                      </a:pPr>
                      <a:t>[VALOR]</a:t>
                    </a:fld>
                    <a:endParaRPr lang="en-US" sz="1600" b="1"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'Plano de Ação Analítico'!$B$55:$B$60</c:f>
              <c:strCache>
                <c:ptCount val="5"/>
                <c:pt idx="0">
                  <c:v>Concluída</c:v>
                </c:pt>
                <c:pt idx="1">
                  <c:v>Em andamento</c:v>
                </c:pt>
                <c:pt idx="2">
                  <c:v>Não Planejada</c:v>
                </c:pt>
                <c:pt idx="3">
                  <c:v>Planejada</c:v>
                </c:pt>
                <c:pt idx="4">
                  <c:v>Anulada</c:v>
                </c:pt>
              </c:strCache>
            </c:strRef>
          </c:cat>
          <c:val>
            <c:numRef>
              <c:f>'Plano de Ação Analítico'!$C$55:$C$60</c:f>
              <c:numCache>
                <c:formatCode>0%</c:formatCode>
                <c:ptCount val="5"/>
                <c:pt idx="0">
                  <c:v>2.8571428571428571E-2</c:v>
                </c:pt>
                <c:pt idx="1">
                  <c:v>0.77142857142857146</c:v>
                </c:pt>
                <c:pt idx="2">
                  <c:v>5.7142857142857141E-2</c:v>
                </c:pt>
                <c:pt idx="3">
                  <c:v>5.7142857142857141E-2</c:v>
                </c:pt>
                <c:pt idx="4">
                  <c:v>8.5714285714285715E-2</c:v>
                </c:pt>
              </c:numCache>
            </c:numRef>
          </c:val>
          <c:extLst xmlns:c16r2="http://schemas.microsoft.com/office/drawing/2015/06/chart">
            <c:ext xmlns:c16="http://schemas.microsoft.com/office/drawing/2014/chart" uri="{C3380CC4-5D6E-409C-BE32-E72D297353CC}">
              <c16:uniqueId val="{0000000C-4742-4C05-9A1B-B1308A37EE2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[2. Plano de Ação IPRESB 2022-2026_monitoramento.xlsx]Plano de Ação Analítico!Tabela dinâmica4</c:name>
    <c:fmtId val="6"/>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Projetos</a:t>
            </a:r>
            <a:r>
              <a:rPr lang="en-US" b="1" baseline="0">
                <a:solidFill>
                  <a:sysClr val="windowText" lastClr="000000"/>
                </a:solidFill>
              </a:rPr>
              <a:t> por Unidade</a:t>
            </a:r>
            <a:endParaRPr lang="en-US" b="1">
              <a:solidFill>
                <a:sysClr val="windowText" lastClr="000000"/>
              </a:solidFill>
            </a:endParaRPr>
          </a:p>
        </c:rich>
      </c:tx>
      <c:layout>
        <c:manualLayout>
          <c:xMode val="edge"/>
          <c:yMode val="edge"/>
          <c:x val="0.29920856627096698"/>
          <c:y val="6.100093612294431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pt-BR"/>
        </a:p>
      </c:txPr>
    </c:title>
    <c:autoTitleDeleted val="0"/>
    <c:pivotFmts>
      <c:pivotFmt>
        <c:idx val="0"/>
        <c:spPr>
          <a:solidFill>
            <a:srgbClr val="660033"/>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manualLayout>
          <c:layoutTarget val="inner"/>
          <c:xMode val="edge"/>
          <c:yMode val="edge"/>
          <c:x val="6.0143986341306402E-3"/>
          <c:y val="0.1462826342247083"/>
          <c:w val="0.99111929483061323"/>
          <c:h val="0.6937406815331536"/>
        </c:manualLayout>
      </c:layout>
      <c:barChart>
        <c:barDir val="col"/>
        <c:grouping val="clustered"/>
        <c:varyColors val="0"/>
        <c:ser>
          <c:idx val="0"/>
          <c:order val="0"/>
          <c:tx>
            <c:strRef>
              <c:f>'Plano de Ação Analítico'!$F$54</c:f>
              <c:strCache>
                <c:ptCount val="1"/>
                <c:pt idx="0">
                  <c:v>Total</c:v>
                </c:pt>
              </c:strCache>
            </c:strRef>
          </c:tx>
          <c:spPr>
            <a:solidFill>
              <a:srgbClr val="66003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'Plano de Ação Analítico'!$E$55:$E$61</c:f>
              <c:strCache>
                <c:ptCount val="6"/>
                <c:pt idx="0">
                  <c:v>Administrativa</c:v>
                </c:pt>
                <c:pt idx="1">
                  <c:v>Benefícios</c:v>
                </c:pt>
                <c:pt idx="2">
                  <c:v>Governança</c:v>
                </c:pt>
                <c:pt idx="3">
                  <c:v>Jurídica</c:v>
                </c:pt>
                <c:pt idx="4">
                  <c:v>Finanças</c:v>
                </c:pt>
                <c:pt idx="5">
                  <c:v>Investimentos e Atuária</c:v>
                </c:pt>
              </c:strCache>
            </c:strRef>
          </c:cat>
          <c:val>
            <c:numRef>
              <c:f>'Plano de Ação Analítico'!$F$55:$F$61</c:f>
              <c:numCache>
                <c:formatCode>General</c:formatCode>
                <c:ptCount val="6"/>
                <c:pt idx="0">
                  <c:v>9</c:v>
                </c:pt>
                <c:pt idx="1">
                  <c:v>5</c:v>
                </c:pt>
                <c:pt idx="2">
                  <c:v>10</c:v>
                </c:pt>
                <c:pt idx="3">
                  <c:v>3</c:v>
                </c:pt>
                <c:pt idx="4">
                  <c:v>4</c:v>
                </c:pt>
                <c:pt idx="5">
                  <c:v>4</c:v>
                </c:pt>
              </c:numCache>
            </c:numRef>
          </c:val>
          <c:extLst xmlns:c16r2="http://schemas.microsoft.com/office/drawing/2015/06/chart">
            <c:ext xmlns:c16="http://schemas.microsoft.com/office/drawing/2014/chart" uri="{C3380CC4-5D6E-409C-BE32-E72D297353CC}">
              <c16:uniqueId val="{00000000-3077-48E7-ADB9-7074D75FB071}"/>
            </c:ext>
          </c:extLst>
        </c:ser>
        <c:dLbls>
          <c:dLblPos val="outEnd"/>
          <c:showLegendKey val="0"/>
          <c:showVal val="1"/>
          <c:showCatName val="0"/>
          <c:showSerName val="0"/>
          <c:showPercent val="0"/>
          <c:showBubbleSize val="0"/>
        </c:dLbls>
        <c:gapWidth val="150"/>
        <c:axId val="1846226112"/>
        <c:axId val="1846226656"/>
      </c:barChart>
      <c:catAx>
        <c:axId val="184622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pt-BR"/>
          </a:p>
        </c:txPr>
        <c:crossAx val="1846226656"/>
        <c:crosses val="autoZero"/>
        <c:auto val="1"/>
        <c:lblAlgn val="ctr"/>
        <c:lblOffset val="100"/>
        <c:noMultiLvlLbl val="0"/>
      </c:catAx>
      <c:valAx>
        <c:axId val="1846226656"/>
        <c:scaling>
          <c:orientation val="minMax"/>
        </c:scaling>
        <c:delete val="1"/>
        <c:axPos val="l"/>
        <c:numFmt formatCode="General" sourceLinked="1"/>
        <c:majorTickMark val="none"/>
        <c:minorTickMark val="none"/>
        <c:tickLblPos val="nextTo"/>
        <c:crossAx val="1846226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89668000846886"/>
          <c:y val="4.7562338973701219E-2"/>
          <c:w val="0.2119590941017136"/>
          <c:h val="0.92728153792501977"/>
        </c:manualLayout>
      </c:layout>
      <c:doughnutChart>
        <c:varyColors val="1"/>
        <c:ser>
          <c:idx val="0"/>
          <c:order val="0"/>
          <c:dPt>
            <c:idx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4E8D-40E7-BB5B-E6D451526FA2}"/>
              </c:ext>
            </c:extLst>
          </c:dPt>
          <c:dPt>
            <c:idx val="1"/>
            <c:bubble3D val="0"/>
            <c:spPr>
              <a:solidFill>
                <a:srgbClr val="C00000"/>
              </a:solidFill>
              <a:ln>
                <a:noFill/>
              </a:ln>
              <a:effectLst/>
            </c:spPr>
            <c:extLst xmlns:c16r2="http://schemas.microsoft.com/office/drawing/2015/06/chart">
              <c:ext xmlns:c16="http://schemas.microsoft.com/office/drawing/2014/chart" uri="{C3380CC4-5D6E-409C-BE32-E72D297353CC}">
                <c16:uniqueId val="{00000003-4E8D-40E7-BB5B-E6D451526FA2}"/>
              </c:ext>
            </c:extLst>
          </c:dPt>
          <c:dPt>
            <c:idx val="2"/>
            <c:bubble3D val="0"/>
            <c:spPr>
              <a:solidFill>
                <a:srgbClr val="FFFF00"/>
              </a:solidFill>
              <a:ln>
                <a:noFill/>
              </a:ln>
              <a:effectLst/>
            </c:spPr>
            <c:extLst xmlns:c16r2="http://schemas.microsoft.com/office/drawing/2015/06/chart">
              <c:ext xmlns:c16="http://schemas.microsoft.com/office/drawing/2014/chart" uri="{C3380CC4-5D6E-409C-BE32-E72D297353CC}">
                <c16:uniqueId val="{00000005-4E8D-40E7-BB5B-E6D451526FA2}"/>
              </c:ext>
            </c:extLst>
          </c:dPt>
          <c:dPt>
            <c:idx val="3"/>
            <c:bubble3D val="0"/>
            <c:spPr>
              <a:solidFill>
                <a:srgbClr val="00B050"/>
              </a:solidFill>
              <a:ln>
                <a:noFill/>
              </a:ln>
              <a:effectLst/>
            </c:spPr>
            <c:extLst xmlns:c16r2="http://schemas.microsoft.com/office/drawing/2015/06/chart">
              <c:ext xmlns:c16="http://schemas.microsoft.com/office/drawing/2014/chart" uri="{C3380CC4-5D6E-409C-BE32-E72D297353CC}">
                <c16:uniqueId val="{00000007-4E8D-40E7-BB5B-E6D451526FA2}"/>
              </c:ext>
            </c:extLst>
          </c:dPt>
          <c:dPt>
            <c:idx val="4"/>
            <c:bubble3D val="0"/>
            <c:spPr>
              <a:solidFill>
                <a:schemeClr val="tx1"/>
              </a:solidFill>
              <a:ln>
                <a:noFill/>
              </a:ln>
              <a:effectLst/>
            </c:spPr>
            <c:extLst xmlns:c16r2="http://schemas.microsoft.com/office/drawing/2015/06/chart">
              <c:ext xmlns:c16="http://schemas.microsoft.com/office/drawing/2014/chart" uri="{C3380CC4-5D6E-409C-BE32-E72D297353CC}">
                <c16:uniqueId val="{00000009-4E8D-40E7-BB5B-E6D451526FA2}"/>
              </c:ext>
            </c:extLst>
          </c:dPt>
          <c:dPt>
            <c:idx val="5"/>
            <c:bubble3D val="0"/>
            <c:spPr>
              <a:solidFill>
                <a:schemeClr val="bg1">
                  <a:lumMod val="75000"/>
                </a:schemeClr>
              </a:solidFill>
              <a:ln>
                <a:noFill/>
              </a:ln>
              <a:effectLst/>
            </c:spPr>
            <c:extLst xmlns:c16r2="http://schemas.microsoft.com/office/drawing/2015/06/chart">
              <c:ext xmlns:c16="http://schemas.microsoft.com/office/drawing/2014/chart" uri="{C3380CC4-5D6E-409C-BE32-E72D297353CC}">
                <c16:uniqueId val="{0000000B-4E8D-40E7-BB5B-E6D451526FA2}"/>
              </c:ext>
            </c:extLst>
          </c:dPt>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1"/>
              <c:layout>
                <c:manualLayout>
                  <c:x val="2.5624287681792889E-2"/>
                  <c:y val="0"/>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4E8D-40E7-BB5B-E6D451526FA2}"/>
                </c:ext>
                <c:ext xmlns:c15="http://schemas.microsoft.com/office/drawing/2012/chart" uri="{CE6537A1-D6FC-4f65-9D91-7224C49458BB}"/>
              </c:extLst>
            </c:dLbl>
            <c:dLbl>
              <c:idx val="2"/>
              <c:layout>
                <c:manualLayout>
                  <c:x val="-1.7082858454528529E-2"/>
                  <c:y val="-4.8316916361135975E-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4E8D-40E7-BB5B-E6D451526FA2}"/>
                </c:ext>
                <c:ext xmlns:c15="http://schemas.microsoft.com/office/drawing/2012/chart" uri="{CE6537A1-D6FC-4f65-9D91-7224C49458BB}"/>
              </c:extLst>
            </c:dLbl>
            <c:dLbl>
              <c:idx val="3"/>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dLbl>
            <c:dLbl>
              <c:idx val="4"/>
              <c:layout>
                <c:manualLayout>
                  <c:x val="1.0243277848911589E-2"/>
                  <c:y val="-6.2683404008776464E-2"/>
                </c:manualLayout>
              </c:layout>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pt-BR"/>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9-4E8D-40E7-BB5B-E6D451526FA2}"/>
                </c:ext>
                <c:ext xmlns:c15="http://schemas.microsoft.com/office/drawing/2012/chart" uri="{CE6537A1-D6FC-4f65-9D91-7224C49458BB}"/>
              </c:extLst>
            </c:dLbl>
            <c:dLbl>
              <c:idx val="5"/>
              <c:layout>
                <c:manualLayout>
                  <c:x val="-6.2636424085288832E-17"/>
                  <c:y val="3.3821841452794515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B-4E8D-40E7-BB5B-E6D451526FA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2"/>
                    </a:solidFill>
                    <a:latin typeface="+mn-lt"/>
                    <a:ea typeface="+mn-ea"/>
                    <a:cs typeface="+mn-cs"/>
                  </a:defRPr>
                </a:pPr>
                <a:endParaRPr lang="pt-BR"/>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'Plano de Ação 2021'!$B$4:$B$9</c:f>
              <c:strCache>
                <c:ptCount val="6"/>
                <c:pt idx="0">
                  <c:v>Concluídas</c:v>
                </c:pt>
                <c:pt idx="1">
                  <c:v>Atrasadas</c:v>
                </c:pt>
                <c:pt idx="2">
                  <c:v>Reprogramadas</c:v>
                </c:pt>
                <c:pt idx="3">
                  <c:v>Em Andamento</c:v>
                </c:pt>
                <c:pt idx="4">
                  <c:v>Em Risco</c:v>
                </c:pt>
                <c:pt idx="5">
                  <c:v>Anuladas</c:v>
                </c:pt>
              </c:strCache>
            </c:strRef>
          </c:cat>
          <c:val>
            <c:numRef>
              <c:f>'Plano de Ação 2021'!$D$4:$D$9</c:f>
              <c:numCache>
                <c:formatCode>General</c:formatCode>
                <c:ptCount val="6"/>
                <c:pt idx="0">
                  <c:v>3</c:v>
                </c:pt>
                <c:pt idx="1">
                  <c:v>0</c:v>
                </c:pt>
                <c:pt idx="2">
                  <c:v>0</c:v>
                </c:pt>
                <c:pt idx="3">
                  <c:v>46</c:v>
                </c:pt>
                <c:pt idx="4">
                  <c:v>0</c:v>
                </c:pt>
                <c:pt idx="5">
                  <c:v>0</c:v>
                </c:pt>
              </c:numCache>
            </c:numRef>
          </c:val>
          <c:extLst xmlns:c16r2="http://schemas.microsoft.com/office/drawing/2015/06/chart">
            <c:ext xmlns:c16="http://schemas.microsoft.com/office/drawing/2014/chart" uri="{C3380CC4-5D6E-409C-BE32-E72D297353CC}">
              <c16:uniqueId val="{0000000C-4E8D-40E7-BB5B-E6D451526FA2}"/>
            </c:ext>
          </c:extLst>
        </c:ser>
        <c:dLbls>
          <c:showLegendKey val="0"/>
          <c:showVal val="0"/>
          <c:showCatName val="0"/>
          <c:showSerName val="0"/>
          <c:showPercent val="1"/>
          <c:showBubbleSize val="0"/>
          <c:showLeaderLines val="1"/>
        </c:dLbls>
        <c:firstSliceAng val="0"/>
        <c:holeSize val="3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140297</xdr:colOff>
      <xdr:row>14</xdr:row>
      <xdr:rowOff>129990</xdr:rowOff>
    </xdr:from>
    <xdr:to>
      <xdr:col>7</xdr:col>
      <xdr:colOff>611841</xdr:colOff>
      <xdr:row>36</xdr:row>
      <xdr:rowOff>99734</xdr:rowOff>
    </xdr:to>
    <xdr:graphicFrame macro="">
      <xdr:nvGraphicFramePr>
        <xdr:cNvPr id="12" name="Gráfico 11">
          <a:extLst>
            <a:ext uri="{FF2B5EF4-FFF2-40B4-BE49-F238E27FC236}">
              <a16:creationId xmlns="" xmlns:a16="http://schemas.microsoft.com/office/drawing/2014/main" id="{B59CE9F4-87C2-48AC-97FA-467B376866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806824</xdr:colOff>
      <xdr:row>14</xdr:row>
      <xdr:rowOff>123264</xdr:rowOff>
    </xdr:from>
    <xdr:to>
      <xdr:col>13</xdr:col>
      <xdr:colOff>813548</xdr:colOff>
      <xdr:row>35</xdr:row>
      <xdr:rowOff>78441</xdr:rowOff>
    </xdr:to>
    <xdr:graphicFrame macro="">
      <xdr:nvGraphicFramePr>
        <xdr:cNvPr id="14" name="Gráfico 13">
          <a:extLst>
            <a:ext uri="{FF2B5EF4-FFF2-40B4-BE49-F238E27FC236}">
              <a16:creationId xmlns="" xmlns:a16="http://schemas.microsoft.com/office/drawing/2014/main" id="{77BC88E2-ABB3-4446-A89F-AAEB9656B2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396241</xdr:colOff>
      <xdr:row>1</xdr:row>
      <xdr:rowOff>9526</xdr:rowOff>
    </xdr:from>
    <xdr:to>
      <xdr:col>13</xdr:col>
      <xdr:colOff>57151</xdr:colOff>
      <xdr:row>3</xdr:row>
      <xdr:rowOff>123826</xdr:rowOff>
    </xdr:to>
    <xdr:sp macro="" textlink="">
      <xdr:nvSpPr>
        <xdr:cNvPr id="16" name="Retângulo: Cantos Arredondados 15">
          <a:extLst>
            <a:ext uri="{FF2B5EF4-FFF2-40B4-BE49-F238E27FC236}">
              <a16:creationId xmlns="" xmlns:a16="http://schemas.microsoft.com/office/drawing/2014/main" id="{8B24D622-8F4C-42FF-8214-B6CE9F3DFEB9}"/>
            </a:ext>
          </a:extLst>
        </xdr:cNvPr>
        <xdr:cNvSpPr/>
      </xdr:nvSpPr>
      <xdr:spPr>
        <a:xfrm>
          <a:off x="396241" y="190501"/>
          <a:ext cx="13091160" cy="476250"/>
        </a:xfrm>
        <a:prstGeom prst="roundRect">
          <a:avLst/>
        </a:prstGeom>
        <a:solidFill>
          <a:schemeClr val="bg2">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800">
              <a:solidFill>
                <a:schemeClr val="bg1"/>
              </a:solidFill>
            </a:rPr>
            <a:t>Planejamento Estratégico  IPRESB- 2022 a 2026</a:t>
          </a:r>
        </a:p>
      </xdr:txBody>
    </xdr:sp>
    <xdr:clientData/>
  </xdr:twoCellAnchor>
  <xdr:twoCellAnchor>
    <xdr:from>
      <xdr:col>1</xdr:col>
      <xdr:colOff>11631</xdr:colOff>
      <xdr:row>3</xdr:row>
      <xdr:rowOff>159909</xdr:rowOff>
    </xdr:from>
    <xdr:to>
      <xdr:col>9</xdr:col>
      <xdr:colOff>1030942</xdr:colOff>
      <xdr:row>13</xdr:row>
      <xdr:rowOff>179295</xdr:rowOff>
    </xdr:to>
    <xdr:grpSp>
      <xdr:nvGrpSpPr>
        <xdr:cNvPr id="19" name="Agrupar 18">
          <a:extLst>
            <a:ext uri="{FF2B5EF4-FFF2-40B4-BE49-F238E27FC236}">
              <a16:creationId xmlns="" xmlns:a16="http://schemas.microsoft.com/office/drawing/2014/main" id="{08FDC3E0-A086-49D7-A145-3E422DC48A96}"/>
            </a:ext>
          </a:extLst>
        </xdr:cNvPr>
        <xdr:cNvGrpSpPr/>
      </xdr:nvGrpSpPr>
      <xdr:grpSpPr>
        <a:xfrm>
          <a:off x="392631" y="731409"/>
          <a:ext cx="9042723" cy="1789915"/>
          <a:chOff x="398358" y="865083"/>
          <a:chExt cx="8678852" cy="1435316"/>
        </a:xfrm>
      </xdr:grpSpPr>
      <mc:AlternateContent xmlns:mc="http://schemas.openxmlformats.org/markup-compatibility/2006" xmlns:a14="http://schemas.microsoft.com/office/drawing/2010/main">
        <mc:Choice Requires="a14">
          <xdr:graphicFrame macro="">
            <xdr:nvGraphicFramePr>
              <xdr:cNvPr id="8" name="ANO PROJETO">
                <a:extLst>
                  <a:ext uri="{FF2B5EF4-FFF2-40B4-BE49-F238E27FC236}">
                    <a16:creationId xmlns="" xmlns:a16="http://schemas.microsoft.com/office/drawing/2014/main" id="{50DAAE29-7939-40F8-9B1F-406EBD6ED01D}"/>
                  </a:ext>
                </a:extLst>
              </xdr:cNvPr>
              <xdr:cNvGraphicFramePr>
                <a:graphicFrameLocks noChangeAspect="1"/>
              </xdr:cNvGraphicFramePr>
            </xdr:nvGraphicFramePr>
            <xdr:xfrm>
              <a:off x="398358" y="865083"/>
              <a:ext cx="4065754" cy="705166"/>
            </xdr:xfrm>
            <a:graphic>
              <a:graphicData uri="http://schemas.microsoft.com/office/drawing/2010/slicer">
                <sle:slicer xmlns:sle="http://schemas.microsoft.com/office/drawing/2010/slicer" name="ANO PROJETO"/>
              </a:graphicData>
            </a:graphic>
          </xdr:graphicFrame>
        </mc:Choice>
        <mc:Fallback xmlns="">
          <xdr:sp macro="" textlink="">
            <xdr:nvSpPr>
              <xdr:cNvPr id="0" name=""/>
              <xdr:cNvSpPr>
                <a:spLocks noTextEdit="1"/>
              </xdr:cNvSpPr>
            </xdr:nvSpPr>
            <xdr:spPr>
              <a:xfrm>
                <a:off x="392631" y="731409"/>
                <a:ext cx="4236215"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9" name="STATUS">
                <a:extLst>
                  <a:ext uri="{FF2B5EF4-FFF2-40B4-BE49-F238E27FC236}">
                    <a16:creationId xmlns="" xmlns:a16="http://schemas.microsoft.com/office/drawing/2014/main" id="{B7FA5248-86FB-490F-86DB-A0975439ADFB}"/>
                  </a:ext>
                </a:extLst>
              </xdr:cNvPr>
              <xdr:cNvGraphicFramePr>
                <a:graphicFrameLocks noChangeAspect="1"/>
              </xdr:cNvGraphicFramePr>
            </xdr:nvGraphicFramePr>
            <xdr:xfrm>
              <a:off x="4498972" y="865083"/>
              <a:ext cx="4577176" cy="705166"/>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4665168" y="731409"/>
                <a:ext cx="4769079" cy="879379"/>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mc:AlternateContent xmlns:mc="http://schemas.openxmlformats.org/markup-compatibility/2006" xmlns:a14="http://schemas.microsoft.com/office/drawing/2010/main">
        <mc:Choice Requires="a14">
          <xdr:graphicFrame macro="">
            <xdr:nvGraphicFramePr>
              <xdr:cNvPr id="18" name="ÁREA">
                <a:extLst>
                  <a:ext uri="{FF2B5EF4-FFF2-40B4-BE49-F238E27FC236}">
                    <a16:creationId xmlns="" xmlns:a16="http://schemas.microsoft.com/office/drawing/2014/main" id="{35617710-5A35-407D-8954-BD8C5B2B62D7}"/>
                  </a:ext>
                </a:extLst>
              </xdr:cNvPr>
              <xdr:cNvGraphicFramePr>
                <a:graphicFrameLocks noChangeAspect="1"/>
              </xdr:cNvGraphicFramePr>
            </xdr:nvGraphicFramePr>
            <xdr:xfrm>
              <a:off x="398358" y="1600626"/>
              <a:ext cx="8678852" cy="699773"/>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392631" y="1648670"/>
                <a:ext cx="9042723" cy="872654"/>
              </a:xfrm>
              <a:prstGeom prst="rect">
                <a:avLst/>
              </a:prstGeom>
              <a:solidFill>
                <a:prstClr val="white"/>
              </a:solidFill>
              <a:ln w="1">
                <a:solidFill>
                  <a:prstClr val="green"/>
                </a:solidFill>
              </a:ln>
            </xdr:spPr>
            <xdr:txBody>
              <a:bodyPr vertOverflow="clip" horzOverflow="clip"/>
              <a:lstStyle/>
              <a:p>
                <a:r>
                  <a:rPr lang="pt-BR" sz="1100"/>
                  <a:t>Esta forma representa uma segmentação de dados. Segmentações de dados têm suporte no Excel 2010 ou versões posteriores.
\Se a forma tiver sido modificada em uma versão anterior do Excel, ou se a pasta de trabalho tiver sido salva no Excel 2003 ou versões anteriores, a segmentação de dados não poderá ser usada.</a:t>
                </a:r>
              </a:p>
            </xdr:txBody>
          </xdr:sp>
        </mc:Fallback>
      </mc:AlternateContent>
    </xdr:grpSp>
    <xdr:clientData/>
  </xdr:twoCellAnchor>
  <xdr:twoCellAnchor editAs="oneCell">
    <xdr:from>
      <xdr:col>2</xdr:col>
      <xdr:colOff>291352</xdr:colOff>
      <xdr:row>1</xdr:row>
      <xdr:rowOff>25700</xdr:rowOff>
    </xdr:from>
    <xdr:to>
      <xdr:col>3</xdr:col>
      <xdr:colOff>616323</xdr:colOff>
      <xdr:row>3</xdr:row>
      <xdr:rowOff>136908</xdr:rowOff>
    </xdr:to>
    <xdr:pic>
      <xdr:nvPicPr>
        <xdr:cNvPr id="2" name="Imagem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39470" y="216200"/>
          <a:ext cx="784412" cy="4922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877585</xdr:colOff>
      <xdr:row>2</xdr:row>
      <xdr:rowOff>19202</xdr:rowOff>
    </xdr:to>
    <xdr:pic>
      <xdr:nvPicPr>
        <xdr:cNvPr id="4" name="Imagem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843"/>
        <a:stretch/>
      </xdr:blipFill>
      <xdr:spPr>
        <a:xfrm>
          <a:off x="1" y="1"/>
          <a:ext cx="877584" cy="340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282682</xdr:colOff>
      <xdr:row>1</xdr:row>
      <xdr:rowOff>125680</xdr:rowOff>
    </xdr:to>
    <xdr:pic>
      <xdr:nvPicPr>
        <xdr:cNvPr id="2" name="Imagem 1">
          <a:extLst>
            <a:ext uri="{FF2B5EF4-FFF2-40B4-BE49-F238E27FC236}">
              <a16:creationId xmlns="" xmlns:a16="http://schemas.microsoft.com/office/drawing/2014/main" id="{C21BA68E-06FA-42BA-ACB1-C5CE7C71EE1C}"/>
            </a:ext>
          </a:extLst>
        </xdr:cNvPr>
        <xdr:cNvPicPr>
          <a:picLocks noChangeAspect="1"/>
        </xdr:cNvPicPr>
      </xdr:nvPicPr>
      <xdr:blipFill rotWithShape="1">
        <a:blip xmlns:r="http://schemas.openxmlformats.org/officeDocument/2006/relationships" r:embed="rId1"/>
        <a:srcRect l="13238" t="17490" r="75810" b="72251"/>
        <a:stretch/>
      </xdr:blipFill>
      <xdr:spPr>
        <a:xfrm>
          <a:off x="0" y="0"/>
          <a:ext cx="892282" cy="304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561974</xdr:colOff>
      <xdr:row>1</xdr:row>
      <xdr:rowOff>314325</xdr:rowOff>
    </xdr:from>
    <xdr:to>
      <xdr:col>9</xdr:col>
      <xdr:colOff>4438649</xdr:colOff>
      <xdr:row>10</xdr:row>
      <xdr:rowOff>130665</xdr:rowOff>
    </xdr:to>
    <xdr:graphicFrame macro="">
      <xdr:nvGraphicFramePr>
        <xdr:cNvPr id="2" name="Gráfico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3534042</xdr:colOff>
      <xdr:row>1</xdr:row>
      <xdr:rowOff>10869</xdr:rowOff>
    </xdr:from>
    <xdr:to>
      <xdr:col>9</xdr:col>
      <xdr:colOff>4426324</xdr:colOff>
      <xdr:row>1</xdr:row>
      <xdr:rowOff>315843</xdr:rowOff>
    </xdr:to>
    <xdr:pic>
      <xdr:nvPicPr>
        <xdr:cNvPr id="3" name="Imagem 2">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13238" t="17490" r="75810" b="72251"/>
        <a:stretch/>
      </xdr:blipFill>
      <xdr:spPr>
        <a:xfrm>
          <a:off x="15818621" y="99888"/>
          <a:ext cx="892282" cy="30497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RLA_BASTOS_SANTANA_RIBEIRO" refreshedDate="45743.494147569443" createdVersion="7" refreshedVersion="5" minRefreshableVersion="3" recordCount="174">
  <cacheSource type="worksheet">
    <worksheetSource name="Tabela2"/>
  </cacheSource>
  <cacheFields count="22">
    <cacheField name="ÁREA" numFmtId="0">
      <sharedItems containsBlank="1" count="10">
        <s v="Governança"/>
        <s v="Jurídica"/>
        <s v="Administrativa"/>
        <s v="Investimentos e Atuária"/>
        <s v="Benefícios"/>
        <s v="Finanças"/>
        <s v="https://ipresb.barueri.sp.gov.br/pagina/328_Plano-de-Acao.html "/>
        <m u="1"/>
        <s v="Finanças E Investimentos" u="1"/>
        <s v="Investimentos" u="1"/>
      </sharedItems>
    </cacheField>
    <cacheField name="DEPARTAMENTO" numFmtId="0">
      <sharedItems/>
    </cacheField>
    <cacheField name="O QUE? (PROJETO)" numFmtId="0">
      <sharedItems/>
    </cacheField>
    <cacheField name="COMO? (AÇÃO)" numFmtId="0">
      <sharedItems longText="1"/>
    </cacheField>
    <cacheField name="PORQUE? (OBJETIVO)" numFmtId="0">
      <sharedItems/>
    </cacheField>
    <cacheField name="RESPONSÁVEL" numFmtId="0">
      <sharedItems containsMixedTypes="1" containsNumber="1" containsInteger="1" minValue="2022" maxValue="2022"/>
    </cacheField>
    <cacheField name="ANO PROJETO" numFmtId="0">
      <sharedItems containsSemiMixedTypes="0" containsString="0" containsNumber="1" containsInteger="1" minValue="2022" maxValue="2026" count="5">
        <n v="2022"/>
        <n v="2023"/>
        <n v="2024"/>
        <n v="2025"/>
        <n v="2026"/>
      </sharedItems>
    </cacheField>
    <cacheField name="META" numFmtId="0">
      <sharedItems/>
    </cacheField>
    <cacheField name="TIPO" numFmtId="0">
      <sharedItems containsBlank="1"/>
    </cacheField>
    <cacheField name="PRAZO INICIAL" numFmtId="0">
      <sharedItems containsNonDate="0" containsDate="1" containsString="0" containsBlank="1" minDate="2021-10-01T00:00:00" maxDate="2026-01-02T00:00:00"/>
    </cacheField>
    <cacheField name="PRAZO FINAL" numFmtId="0">
      <sharedItems containsNonDate="0" containsDate="1" containsString="0" containsBlank="1" minDate="2022-03-31T00:00:00" maxDate="2027-01-01T00:00:00"/>
    </cacheField>
    <cacheField name="DATA ENTREGA" numFmtId="0">
      <sharedItems containsNonDate="0" containsDate="1" containsString="0" containsBlank="1" minDate="2022-01-20T00:00:00" maxDate="2027-01-01T00:00:00"/>
    </cacheField>
    <cacheField name="DIAS ATRASO/ADIANTADO" numFmtId="0">
      <sharedItems containsBlank="1" containsMixedTypes="1" containsNumber="1" containsInteger="1" minValue="-213" maxValue="0"/>
    </cacheField>
    <cacheField name="ESTIMATIVO TOTAL " numFmtId="0">
      <sharedItems containsBlank="1" containsMixedTypes="1" containsNumber="1" containsInteger="1" minValue="1" maxValue="176960000"/>
    </cacheField>
    <cacheField name="META QUANTIDADE" numFmtId="0">
      <sharedItems containsBlank="1" containsMixedTypes="1" containsNumber="1" minValue="1" maxValue="11612"/>
    </cacheField>
    <cacheField name="REALIZADO QUANTIDADE" numFmtId="0">
      <sharedItems containsBlank="1" containsMixedTypes="1" containsNumber="1" containsInteger="1" minValue="1" maxValue="187660000"/>
    </cacheField>
    <cacheField name="METODOLOGIA DE CÁLCULO" numFmtId="0">
      <sharedItems containsBlank="1"/>
    </cacheField>
    <cacheField name="% REALIZADO" numFmtId="0">
      <sharedItems containsBlank="1" containsMixedTypes="1" containsNumber="1" minValue="0" maxValue="1.8245614035087718"/>
    </cacheField>
    <cacheField name="STATUS" numFmtId="0">
      <sharedItems containsBlank="1" count="10">
        <s v="Anulada"/>
        <s v="Concluída"/>
        <s v="Concluída, parcialmente"/>
        <s v="Meta não alcançada"/>
        <s v="Reprogramada"/>
        <s v="Não Planejada"/>
        <s v="Em andamento"/>
        <s v="Planejada"/>
        <m u="1"/>
        <s v="Em Risco" u="1"/>
      </sharedItems>
    </cacheField>
    <cacheField name="OBSERVAÇÕES" numFmtId="0">
      <sharedItems containsBlank="1" longText="1"/>
    </cacheField>
    <cacheField name="AJUSTES" numFmtId="0">
      <sharedItems containsBlank="1"/>
    </cacheField>
    <cacheField name="LINK" numFmtId="0">
      <sharedItems containsBlank="1" longText="1"/>
    </cacheField>
  </cacheFields>
  <extLst>
    <ext xmlns:x14="http://schemas.microsoft.com/office/spreadsheetml/2009/9/main" uri="{725AE2AE-9491-48be-B2B4-4EB974FC3084}">
      <x14:pivotCacheDefinition pivotCacheId="876606117"/>
    </ext>
  </extLst>
</pivotCacheDefinition>
</file>

<file path=xl/pivotCache/pivotCacheRecords1.xml><?xml version="1.0" encoding="utf-8"?>
<pivotCacheRecords xmlns="http://schemas.openxmlformats.org/spreadsheetml/2006/main" xmlns:r="http://schemas.openxmlformats.org/officeDocument/2006/relationships" count="174">
  <r>
    <x v="0"/>
    <s v="IPRESB"/>
    <s v="SEMINÁRIOS E VIDEOS EDUCATIVOS "/>
    <s v="Realização de seminários previdenciário e financeiro, como forma de disseminar conhecimento nas áreas vitais do Instituto"/>
    <s v="Disponibilizar aos servidores ativos, aposentados e pensionistas maior conhecimento na área do RPPS"/>
    <s v="Diretoria Executiva, Setor Previdenciário e Financeiro"/>
    <x v="0"/>
    <s v="01 seminário para cada seguimento; 1 video educativo por mês"/>
    <s v="PROJETO"/>
    <d v="2022-06-01T00:00:00"/>
    <d v="2022-12-31T00:00:00"/>
    <m/>
    <s v=""/>
    <m/>
    <m/>
    <m/>
    <s v="% entregue da tarefa "/>
    <m/>
    <x v="0"/>
    <s v="Ação substituída por outra meta: EVENTOS ONLINE (disponibilizar transmissão online de determinados eventos como PEPREV, prestação de contas, etc. ); Em 2022 Conselho de Adminsitração sugeriu fazer PEPREV online "/>
    <m/>
    <m/>
  </r>
  <r>
    <x v="1"/>
    <s v="Procuradoria Previdênciária"/>
    <s v="Diminuir o passivo previdenciário por decisão judicial"/>
    <s v="Ampliar o conhecimento aos segurados quanto aos seus direitos"/>
    <s v="Diminuir o contecioso jurídico"/>
    <s v="Procuradoria"/>
    <x v="0"/>
    <s v="Reduzir em 20 % o Contencioso Judicial, diminuindo o passivo previdenciário por decisão judicial."/>
    <s v="PROJETO"/>
    <d v="2022-06-01T00:00:00"/>
    <d v="2022-12-31T00:00:00"/>
    <m/>
    <s v=""/>
    <m/>
    <m/>
    <m/>
    <m/>
    <n v="0"/>
    <x v="0"/>
    <s v="Juridico alegou que foge da alçada e do controle diminuir o passivo judicial"/>
    <m/>
    <m/>
  </r>
  <r>
    <x v="2"/>
    <s v="Bens Patrimoniais"/>
    <s v="Melhoria na gestão patrimonial"/>
    <s v="Levantamento de necessidades, manutenções preventivas e desfazimento de itens ociosos (sem reparo)"/>
    <s v="Melhor aproveitamento de itens existentes e liberação de espaço"/>
    <s v="Fernanda"/>
    <x v="0"/>
    <s v="Elaborar e obter aprovação da Resolução de bens patrimoniais"/>
    <s v="PROJETO"/>
    <d v="2022-01-01T00:00:00"/>
    <d v="2022-12-31T00:00:00"/>
    <d v="2022-06-09T00:00:00"/>
    <n v="-205"/>
    <m/>
    <m/>
    <m/>
    <s v="% entregue da tarefa "/>
    <n v="1"/>
    <x v="1"/>
    <s v="Aprovado pelo Conselho de Administração em 09/06/2022 a Resolução de Bens Patrimoniais e divulgada no site oficial e para os servidores do IPRESB; feito novo inventário. "/>
    <m/>
    <s v="https://ipresb.barueri.sp.gov.br/uploads/legislacao/Resolucao-502022-GESTAO-DOS-BENS-PATRIMONIAIS.pdf "/>
  </r>
  <r>
    <x v="2"/>
    <s v="Tecnologia Da Informação"/>
    <s v="Adequação a LGPD e aprimoramento da area de Tecnologia de Informação. "/>
    <s v="Projeto de lei para criação do depto de TI"/>
    <s v="Formalização dos processos e melhoria na Segurança da Informação"/>
    <s v="IPRESB"/>
    <x v="0"/>
    <s v="Implantar a área de T.I e promover ações para pratica da Política de Segurança da Informação"/>
    <s v="PROJETO"/>
    <d v="2022-03-01T00:00:00"/>
    <d v="2022-12-31T00:00:00"/>
    <d v="2022-10-01T00:00:00"/>
    <n v="-91"/>
    <m/>
    <m/>
    <m/>
    <s v="% entregue da tarefa "/>
    <n v="1"/>
    <x v="1"/>
    <s v="Aprovado pelo Conselho de Administração em 09/06/2022 criação do cargo assessoria de T.I. Portaria de nomeação assessor de TI inicio 10/2022; solicitado ao responsável ações sugeridas pelo pro-gestão"/>
    <m/>
    <s v="https://ipresb.barueri.sp.gov.br/uploads/legislacao/Lei-complementar-537-2022-Barueri-SP.pdf "/>
  </r>
  <r>
    <x v="2"/>
    <s v="Licitações E Contratos"/>
    <s v="Atender a nova lei de licitação"/>
    <s v="Implantação do sistema de pregão eletrônico"/>
    <s v="Adequação à nova lei de licitação e diminuir os processos de dispensa de licitação com despesas de consumo"/>
    <s v="Paulina"/>
    <x v="0"/>
    <s v="Adquirir sistema "/>
    <s v="PROJETO"/>
    <d v="2022-05-01T00:00:00"/>
    <d v="2022-12-31T00:00:00"/>
    <d v="2022-09-27T00:00:00"/>
    <n v="-95"/>
    <m/>
    <m/>
    <m/>
    <s v="% entregue da tarefa "/>
    <n v="1"/>
    <x v="1"/>
    <s v="Termo de acesso sistema comprasnet SIASG em 27/09/2022; Portaria de pregoeiros atualizada"/>
    <m/>
    <s v="https://ipresb.barueri.sp.gov.br/uploads/legislacao/513-pregoeiro.pdf "/>
  </r>
  <r>
    <x v="2"/>
    <s v="Capacitação Servidores"/>
    <s v="Melhoria na area de conhecimento e condições de trabalho dos servidores"/>
    <s v="Cursos, palestras e congressos"/>
    <s v="Desenvolvimento profissional e pessoal dos servidores, assim como  acompanhar as leis vigentes"/>
    <s v="Marcelo Caetano"/>
    <x v="0"/>
    <s v="Treinar 75% dos servidores "/>
    <s v="CAPACITAÇÃO"/>
    <d v="2022-03-01T00:00:00"/>
    <d v="2022-12-31T00:00:00"/>
    <d v="2022-12-13T00:00:00"/>
    <n v="-18"/>
    <n v="9"/>
    <n v="7"/>
    <n v="7"/>
    <s v="nº Pessoas treinadas/ total de pessoas na unidade"/>
    <n v="0.77777777777777779"/>
    <x v="1"/>
    <s v="100% dep. adm. capacitado, sendo 78% cursos área RPPS, os demias fizeram curso brigada de incendio&gt;&gt;área: segurança do trab "/>
    <m/>
    <s v="https://ipresb.barueri.sp.gov.br/uploads/pagina/arquivos/plano-de-capacitcao-2022-resultado-versao-pdf.pdf "/>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0"/>
    <s v="Treinar 75% dos conselhos e comitê "/>
    <s v="CAPACITAÇÃO"/>
    <d v="2022-03-01T00:00:00"/>
    <d v="2022-12-31T00:00:00"/>
    <d v="2022-11-23T00:00:00"/>
    <n v="-38"/>
    <n v="15"/>
    <n v="11"/>
    <n v="15"/>
    <s v="nº Pessoas treinadas/ total de pessoas na unidade"/>
    <n v="1"/>
    <x v="1"/>
    <s v="100% dos colegiados inscritos no curso de certificação profissional; 67% conselho adm. participaram eventos capacitação; 100% conselho fiscal capacitado)"/>
    <m/>
    <s v="https://ipresb.barueri.sp.gov.br/uploads/pagina/arquivos/plano-de-capacitcao-2022-resultado-versao-pdf.pdf "/>
  </r>
  <r>
    <x v="3"/>
    <s v="Atuarial"/>
    <s v="Avaliação atuarial"/>
    <s v="Promover através de um Plano de custeio e financiamento as condições financeiras necessárias para o equilibrio atuarial "/>
    <s v="Equilíbrio financeiro do Instituto"/>
    <s v="Marcelo e Bruno"/>
    <x v="0"/>
    <s v="Elaborar relatório atuarial e registro do DRAA"/>
    <s v="PROJETO"/>
    <d v="2021-10-01T00:00:00"/>
    <d v="2022-03-31T00:00:00"/>
    <d v="2022-01-20T00:00:00"/>
    <n v="-70"/>
    <m/>
    <m/>
    <m/>
    <s v="% entregue da tarefa "/>
    <n v="1"/>
    <x v="1"/>
    <m/>
    <m/>
    <s v="https://ipresb.barueri.sp.gov.br/pagina/?idPagina=369 "/>
  </r>
  <r>
    <x v="4"/>
    <s v="Base De Dados"/>
    <s v="Censo Previdenciário aposentados e pensionistas"/>
    <s v="Recadastramento mensal no mês do aniversário"/>
    <s v="Prova de vida e manter os dados atualizados"/>
    <s v="Atendimento"/>
    <x v="0"/>
    <s v="95% dos aposentados e pensionistas anualmente"/>
    <s v="ESTRATÉGICO"/>
    <d v="2022-01-01T00:00:00"/>
    <d v="2022-12-31T00:00:00"/>
    <d v="2022-12-31T00:00:00"/>
    <n v="0"/>
    <n v="2292"/>
    <n v="2177.4"/>
    <n v="2281"/>
    <s v="Nº comparecimento / nº de aposentados e pensionistas p/ recadastrar"/>
    <n v="0.99520069808027922"/>
    <x v="1"/>
    <s v="Faltam apenas 0,5% para recadastrar. Relatório comparativo recadastrados aposentados e pensionistas final de dez/2022"/>
    <m/>
    <m/>
  </r>
  <r>
    <x v="4"/>
    <s v="Compensação Previdenciária"/>
    <s v="Solicitar compensações previdenciárias"/>
    <s v="Elaboração de requerimentos"/>
    <s v="Compensação financeira entre os regimes de previdencia"/>
    <s v="Marcelo e Eliana"/>
    <x v="0"/>
    <s v="20% dos requerimentos relativos às aposentadorias e pensões homologadas pelo Tribunal de Contas"/>
    <s v="ESTRATÉGICO"/>
    <d v="2022-01-01T00:00:00"/>
    <d v="2022-12-31T00:00:00"/>
    <m/>
    <s v=""/>
    <n v="1411"/>
    <n v="282.2"/>
    <n v="379"/>
    <s v="compensado/total de requerimentos"/>
    <n v="0.26860382707299785"/>
    <x v="1"/>
    <s v="Requerimentos só podem ser solicitados pelo COMPREV após homologação do TCE (aprox. 1 ano). Há planilha de controle com todos os processos e status da compensação. "/>
    <m/>
    <s v="https://www.ipresb.barueri.sp.gov.br/uploads/pagina/arquivos/SITUACAO-REQ-COMPREV-IPRESB-012023.pdf "/>
  </r>
  <r>
    <x v="4"/>
    <s v="Educação Previdenciaria "/>
    <s v="Educação previdenciária aos servidores ativos e inativos"/>
    <s v="Programas:PePrev/PPA/Pós Aposentadoria"/>
    <s v="Levar para os segurados conhecimento sobre os direitos previdenciarios"/>
    <s v="Envolve todos as Unidades de Gestão"/>
    <x v="0"/>
    <s v="PEPREV: atender 25 pessoas mensalmente; PPA E PÓS APOSENTADORIA: 120 pessoas anualmente "/>
    <s v="ESTRATÉGICO"/>
    <d v="2022-05-01T00:00:00"/>
    <d v="2022-12-31T00:00:00"/>
    <d v="2022-12-09T00:00:00"/>
    <n v="-22"/>
    <n v="285"/>
    <s v="PEPREV: 225 (INICIO 04/2022);                                     PPA E PÓS APOSENTADORIA: 60 (INICIO SEGUNDO SEMESTRE)"/>
    <s v="PEPREV: 456;                                       PPA: 38;                                                 pós aposentadoria: 26."/>
    <s v="nº comparecimentos/  meta quantidade"/>
    <n v="1.8245614035087718"/>
    <x v="1"/>
    <s v="Paralizada em 2019 a 2021 pela pandemia. Retomado PEPREV EM 19/4/2022 e PPA E PÓS APOSENTADORIA retornaram no segundo semestre/2022. Divulgação dos programas foi por envio de oficios a cada unidade de Barueri, site IPRESB, isntagram, facebook, jornal oficial materias sobre os programas, minuto Barueri e site Prefeitura reportagens sobre os programas. Conforme ofícios enviados, 62 servidores foram convidados para PPA, porém, não foram todas Secretarias que liberaram os servidores. Pós aposentadoria, 55 aposentados se inscreveram para participar dos encontros."/>
    <s v="PPA E PÓS APOSENTADORIA retornaram no segundo semestre/2022 a meta fica reajustada para 60 pessoas"/>
    <s v="PEPREV: https://www.ipresb.barueri.sp.gov.br/pagina/?idPagina=376 PPA: https://www.ipresb.barueri.sp.gov.br/pagina/?idPagina=381  ;POS APOSENTADORIA: https://ipresb.barueri.sp.gov.br/pagina/?idPagina=387"/>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0"/>
    <s v="Treinar 75% dos servidores "/>
    <s v="CAPACITAÇÃO"/>
    <d v="2022-06-01T00:00:00"/>
    <d v="2022-12-31T00:00:00"/>
    <d v="2022-12-14T00:00:00"/>
    <n v="-17"/>
    <n v="14"/>
    <n v="10"/>
    <n v="11"/>
    <s v="nº Pessoas treinadas/ total de pessoas na unidade"/>
    <n v="0.7857142857142857"/>
    <x v="1"/>
    <s v="93 % dep. beneficios capacitado, sendo 86% cursos área RPPS). Devido alta rotatividade no departamento de atendimento  optou-se por não contratar curso em 2022 até que equipe esteja fixa.  Ao longo do ano disponibilizado a todos servidores cursos oferecidos pela XP já que IPRESB é cliente, também foi divulgado cursos ENAP e TCE relacionados à area de beneficios. "/>
    <m/>
    <s v="https://ipresb.barueri.sp.gov.br/uploads/pagina/arquivos/plano-de-capacitcao-2022-resultado-versao-pdf.pdf "/>
  </r>
  <r>
    <x v="5"/>
    <s v="Orçamento"/>
    <s v=" Acompanhamento mensal do orçamento"/>
    <s v=" Efetuar/acompanhar despesas/receitas com auxílio do sistema de custos"/>
    <s v="Controlar o orçamento para planejar o futuro"/>
    <s v="Contadores"/>
    <x v="0"/>
    <s v="superavit orçamentário"/>
    <s v="ESTRATÉGICO"/>
    <d v="2022-01-01T00:00:00"/>
    <d v="2022-12-31T00:00:00"/>
    <d v="2022-12-31T00:00:00"/>
    <n v="0"/>
    <n v="176960000"/>
    <s v="não exceder 194.656.000"/>
    <n v="187660000"/>
    <s v="Receita arrecadas &gt; Despesa empenhadas"/>
    <n v="0.94298198870297345"/>
    <x v="1"/>
    <s v=" Em 2022 houve duas solicitações de suplementações: Decreto 9584 de 06/2022 e Lei  2977 de 12/2022. A dotação inicial foi de 176.960.000, e apos acrescimo de 6,05%  de suplementação, valor autorizado foi para 187.660.000. Portanto 94% eficiencia no orçamento. Sistema de custos já em utilização; encaminhada planilha tarefas para cada centro de custo. "/>
    <s v="ação ajustada incluindo sistema de custos que foi transferido da ação da tesouraria  pois a principal finalidade do sistema é auxiliar o controle do orçamento, realização despesas"/>
    <s v="https://ipresb.barueri.sp.gov.br/uploads/pagina/arquivos/Balancete-Receita-e-Despesas-12-2022.pdf "/>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0"/>
    <s v="Treinar 75% dos servidores "/>
    <s v="CAPACITAÇÃO"/>
    <d v="2022-01-01T00:00:00"/>
    <d v="2022-12-31T00:00:00"/>
    <d v="2022-12-14T00:00:00"/>
    <n v="-17"/>
    <n v="8"/>
    <n v="6"/>
    <n v="7"/>
    <s v="nº Pessoas treinadas/ total de pessoas na unidade"/>
    <n v="0.875"/>
    <x v="1"/>
    <s v=" cursos área RPPS: 80% finanças"/>
    <m/>
    <s v="https://ipresb.barueri.sp.gov.br/uploads/pagina/arquivos/plano-de-capacitcao-2022-resultado-versao-pdf.pdf "/>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0"/>
    <s v="Efetuar 100% os pagamentos sem exceder o limite previsto da clausula contratual ou do vencimento da nota fiscal"/>
    <s v="PROJETO"/>
    <d v="2022-01-01T00:00:00"/>
    <d v="2022-12-31T00:00:00"/>
    <d v="2022-12-31T00:00:00"/>
    <n v="0"/>
    <m/>
    <m/>
    <m/>
    <s v="% entregue da tarefa "/>
    <n v="1"/>
    <x v="1"/>
    <s v="Vide despesas no portal da transparência"/>
    <s v="meta ajustada em compatibilidade com as funções da tesouraria e prazos previstos nas clausulas contratuias"/>
    <s v="https://www.barueri.sp.gov.br/Transparencia/Default.aspx?ent=ip "/>
  </r>
  <r>
    <x v="0"/>
    <s v="IPRESB"/>
    <s v="Referência em gestão previdenciária"/>
    <s v="Certificação Pro-Gestão avançar nível/manter; participar das premiações nacionais "/>
    <s v="Plano de ação para atender as exigencias implementando boas práticas"/>
    <s v="Gabinete, controle interno e gestores"/>
    <x v="0"/>
    <s v="NÍVEL III PRO GESTÃO e 1 inscrição em premiação/ano"/>
    <s v="PROJETO"/>
    <d v="2022-01-01T00:00:00"/>
    <d v="2022-05-01T00:00:00"/>
    <d v="2022-04-14T00:00:00"/>
    <n v="-17"/>
    <m/>
    <m/>
    <m/>
    <s v="% entregue da tarefa "/>
    <n v="1"/>
    <x v="1"/>
    <s v="Aprovada certificação nível 3 em 04/2022; premio aneprem 3º lugar; ISP-RPPS nota A"/>
    <m/>
    <s v="CERTIFICADO: https://ipresb.barueri.sp.gov.br/uploads/pagina/arquivos/CERTIFICADO.pdf ; PREMIO ANEPREM: https://www.aneprem.org.br/comissao-avaliadora-divulga-resultados-de-recursos-e-resultado-final-do-13-premio-aneprem-de-boas-praticas-de-gestao-previdenciaria/ ; ISP-RPPS: https://www.gov.br/trabalho-e-previdencia/pt-br/assuntos/previdencia-no-servico-publico/indicador-de-situacao-previdenciaria "/>
  </r>
  <r>
    <x v="0"/>
    <s v="IPRESB"/>
    <s v="COMISSÃO DE COMUNICAÇÃO"/>
    <s v="Criação de comissão que cuidará das divulgações referentes à informações institucionais, previdenciárias e de finanças do Instituto."/>
    <s v="Manter os segurados informados de todas as ações do IPRESB."/>
    <s v="Gabinete"/>
    <x v="0"/>
    <s v="aumentar em 40% o número de seguidores;  disponibiliar conteudos periodicos sobre atos do IPRESB e programas na mídia "/>
    <s v="ESTRATÉGICO"/>
    <d v="2022-05-01T00:00:00"/>
    <d v="2022-12-31T00:00:00"/>
    <m/>
    <s v=""/>
    <s v="SEGUIDORES ANTES:                  facebook: 172;                       instagram: 176;                          youtube: 22"/>
    <s v="META SEGUIDORES:                            facebook: 241                       instagram: 246;                          youtube: 31"/>
    <s v="SEGUIDORES IPRESB 12/2022:                          facebook: 348                       instagram: 360;                          youtube: 130"/>
    <s v="nº seguidores final 2022/nº seguidores meta"/>
    <n v="1.6177606177606179"/>
    <x v="1"/>
    <s v="Comissão instituída Portaria nº 342/2022.  Ações realizadas: Divulgação constante do &quot;siga o IPRESB&quot; na área de atendimento, no job  e no final dos programas previdenciários; Divulgação nas redes sociais e whatsapp feitas pelos servidores e colegiados referentes aos principais acontecimentos do IPRESB. "/>
    <m/>
    <s v="Portaria Comissão de Comunicação: https://ipresb.barueri.sp.gov.br/uploads/legislacao/342-Comissao-Especial-de-Comunicacao.pdf   Estatistica Redes Sociais: https://ipresb.barueri.sp.gov.br/uploads/pagina/arquivos/redes-sociais.pdf "/>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0"/>
    <s v="04 edições ao ano"/>
    <s v="ESTRATÉGICO"/>
    <d v="2022-05-01T00:00:00"/>
    <d v="2022-12-31T00:00:00"/>
    <d v="2022-10-06T00:00:00"/>
    <n v="-86"/>
    <n v="4"/>
    <n v="4"/>
    <n v="4"/>
    <s v="nº de edições realizadas/nº meta quant"/>
    <n v="1"/>
    <x v="1"/>
    <s v="4 edições já publicadas.10/2022  ultima edição 2022"/>
    <m/>
    <s v="https://www.ipresb.barueri.sp.gov.br/pagina/?idPagina=331 "/>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0"/>
    <s v="Apresentar relatório 1º semestre"/>
    <s v="PROJETO"/>
    <d v="2022-07-01T00:00:00"/>
    <d v="2022-12-31T00:00:00"/>
    <d v="2022-10-06T00:00:00"/>
    <n v="-86"/>
    <n v="1"/>
    <n v="1"/>
    <n v="1"/>
    <s v="% entregue da tarefa "/>
    <n v="1"/>
    <x v="1"/>
    <s v="Relatório aprovado pelo Conselho de Adm. em 06/10/2022 e pelo Conselho Fiscal em 30/11/2022."/>
    <m/>
    <s v="https://ipresb.barueri.sp.gov.br/pagina/124_Pro-Gestao-%3E-Governanca-Corporativa-.html "/>
  </r>
  <r>
    <x v="0"/>
    <s v="IPRESB"/>
    <s v="CERTIFICAÇÃO PROFISSIONAL"/>
    <s v="Capacitar e obter a certificação profissional para gestores, dirigentes, membros conselhos e comitê "/>
    <s v="Atender as exigencias mínimas da Portaria Sec. Da Previdencia nº 9907/2020"/>
    <s v="Gabinete"/>
    <x v="0"/>
    <s v="promover curso para 100% dos conselheiros"/>
    <s v="CAPACITAÇÃO"/>
    <d v="2022-05-01T00:00:00"/>
    <d v="2022-12-31T00:00:00"/>
    <d v="2022-06-01T00:00:00"/>
    <n v="-213"/>
    <n v="10"/>
    <n v="10"/>
    <n v="10"/>
    <s v="nº Pessoas inscritas sem certificação RPPS/ nº total de conselheiros"/>
    <n v="1"/>
    <x v="1"/>
    <s v="Contratado curso para certificação em 23/05/2022. Acesso ao curso a partir de 01/06/2022 para todos conselheiros. "/>
    <m/>
    <s v="https://ipresb.barueri.sp.gov.br/uploads/pagina/arquivos/plano-de-capacitcao-2022-resultado-versao-pdf.pdf "/>
  </r>
  <r>
    <x v="0"/>
    <s v="IPRESB"/>
    <s v="PESQUISA DE SATISFAÇÃO"/>
    <s v="Incluir pesquisa de satisfação no site e no atendimento presencial."/>
    <s v="Medir os pontos fortes e fracos do Instituto."/>
    <s v="Diretoria Executiva"/>
    <x v="0"/>
    <s v="75% satisfação"/>
    <s v="ESTRATÉGICO"/>
    <d v="2022-06-01T00:00:00"/>
    <d v="2022-12-31T00:00:00"/>
    <m/>
    <s v=""/>
    <m/>
    <m/>
    <m/>
    <s v="% satisfação positiva registrada na avaliação"/>
    <n v="0.99"/>
    <x v="1"/>
    <s v="Atendimento: 99% das avaliações do atendimento foram positivas conforme dados do sistema (34% muito bom, 61% excelente, 34% muito bom) e apenas 1% constou ruim. "/>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0"/>
    <s v="Aprovação do Conselho de Administração e enviar p/ CADPREV"/>
    <s v="PROJETO"/>
    <d v="2022-11-01T00:00:00"/>
    <d v="2022-12-31T00:00:00"/>
    <d v="2022-11-17T00:00:00"/>
    <n v="-44"/>
    <m/>
    <m/>
    <m/>
    <s v="% entregue da tarefa "/>
    <n v="1"/>
    <x v="1"/>
    <s v="Política de Investimentos aprovada em 17/11/2022"/>
    <m/>
    <s v="https://ipresb.barueri.sp.gov.br/pagina/?idPagina=309 "/>
  </r>
  <r>
    <x v="3"/>
    <s v="Capacitação Comitê"/>
    <s v="Melhoria na área de conhecimento dos membros do Comitê"/>
    <s v="Cursos, palestras e congressos"/>
    <s v="Nortear as ações do Comitê para maior eficiência financeira dos investimentos"/>
    <s v=" Presidente do Comitê"/>
    <x v="0"/>
    <s v="Treinar 75% dos membros do Comitê de Investimentos em matéria sobre o sistema financeiro, mercado financeiro e de capitais e fundos de investimentos."/>
    <s v="CAPACITAÇÃO"/>
    <d v="2022-01-01T00:00:00"/>
    <d v="2022-12-31T00:00:00"/>
    <d v="2022-09-23T00:00:00"/>
    <n v="-99"/>
    <n v="6"/>
    <n v="6"/>
    <n v="6"/>
    <s v="nº Pessoas treinadas/ total de pessoas na unidade"/>
    <n v="1"/>
    <x v="1"/>
    <s v="100% Comitê de Investimentos e Gestor de Investimentos capacitados"/>
    <m/>
    <s v="https://ipresb.barueri.sp.gov.br/uploads/pagina/arquivos/plano-de-capacitcao-2022-resultado-versao-pdf.pdf "/>
  </r>
  <r>
    <x v="1"/>
    <s v="Procuradoria Previdênciária"/>
    <s v="Atualização contínua da legislação em vigor"/>
    <s v="Cursos de capacitação e acompanhamento da nova legislação e suas alterações"/>
    <s v="Busca da melhoria da eficiência"/>
    <s v="Procuradoria"/>
    <x v="0"/>
    <s v="Treinar 75% dos servidores"/>
    <s v="CAPACITAÇÃO"/>
    <d v="2022-01-01T00:00:00"/>
    <d v="2022-12-31T00:00:00"/>
    <d v="2022-12-07T00:00:00"/>
    <n v="-24"/>
    <n v="2"/>
    <n v="2"/>
    <n v="2"/>
    <s v="nº Pessoas treinadas/ total de pessoas na unidade"/>
    <n v="1"/>
    <x v="1"/>
    <s v="100% da procuradoria capacitada"/>
    <m/>
    <s v="https://ipresb.barueri.sp.gov.br/uploads/pagina/arquivos/plano-de-capacitcao-2022-resultado-versao-pdf.pdf "/>
  </r>
  <r>
    <x v="1"/>
    <s v="Procuradoria Previdênciária"/>
    <s v="Avaliação do passivo judicial"/>
    <s v="Elaborar relatório anual "/>
    <s v="Transparência"/>
    <s v="Procuradoria"/>
    <x v="0"/>
    <s v="1 relatório por ano"/>
    <s v="PROJETO"/>
    <d v="2022-05-01T00:00:00"/>
    <d v="2022-12-31T00:00:00"/>
    <d v="2022-06-29T00:00:00"/>
    <n v="-185"/>
    <m/>
    <m/>
    <m/>
    <s v="% entregue da tarefa "/>
    <n v="1"/>
    <x v="1"/>
    <s v="aprovada Resolução 49/2022 prestação de informações ações judiciais; Relatório disponibilizado no site"/>
    <m/>
    <s v="https://www.ipresb.barueri.sp.gov.br/pagina/335_Relatorio-de-Avaliacao-do-Passivo-Judicial.html "/>
  </r>
  <r>
    <x v="2"/>
    <s v="Processo Digital"/>
    <s v="Processo digital "/>
    <s v="Utilização do sistema solar"/>
    <s v="Reduzir utilização de papel"/>
    <s v="servidores instituto"/>
    <x v="0"/>
    <s v="50% dos processos via digital"/>
    <s v="PROJETO"/>
    <d v="2022-02-01T00:00:00"/>
    <d v="2022-12-31T00:00:00"/>
    <d v="2022-08-31T00:00:00"/>
    <n v="-122"/>
    <m/>
    <m/>
    <m/>
    <s v="% entregue da tarefa "/>
    <n v="0.5"/>
    <x v="2"/>
    <s v="Portaria 291/2022 de 04/07/2022 Comissão Setorial Especializada; todos departamentos utilizando sistema Solar a partir de 08/2022; Digitalização dos processo antigos: Comissão instituída; Projeto básico concluído. Programada licitação para início de 2023"/>
    <m/>
    <s v="https://www.ipresb.barueri.sp.gov.br/pagina/523_Portaria-Comissao-Setorial-Especializada-.html "/>
  </r>
  <r>
    <x v="2"/>
    <s v="Arquivo"/>
    <s v="Gerenciar o fluxo e o armazenamento adequado dos documentos do arquivo"/>
    <s v="Planilha e arquivo físico contendo processos de todas as áreas do instituto"/>
    <s v="Ampliar o controle de entrada e saída de processos"/>
    <s v="Arthur"/>
    <x v="0"/>
    <s v="Controle total dos processos arquivados de todas as áreas do instituto"/>
    <s v="ESTRATÉGICO"/>
    <d v="2022-01-01T00:00:00"/>
    <d v="2022-12-31T00:00:00"/>
    <m/>
    <s v=""/>
    <n v="4"/>
    <n v="4"/>
    <n v="2"/>
    <s v="UNIDADES INCLUSAS NA PLANILHA/UNIDADES TOTAL EXISTENTES"/>
    <n v="0.5"/>
    <x v="2"/>
    <s v="Consta na planilha os processos das unidades de Benefícios e de Administração. Com utilização sistema Solar na conclusao do processo estão sendo remetidos para o núcleo de processos. "/>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0"/>
    <s v="30% servidores ativos"/>
    <s v="ESTRATÉGICO"/>
    <d v="2022-04-01T00:00:00"/>
    <d v="2022-12-31T00:00:00"/>
    <d v="2022-12-31T00:00:00"/>
    <n v="0"/>
    <n v="10909"/>
    <n v="3272.7"/>
    <n v="3103"/>
    <s v="Nº comparecimento / nº de servidores_x000a_ativos para recadastrar "/>
    <n v="0.28444403703364196"/>
    <x v="2"/>
    <s v="Iniciado em 2019 e paralizado 2020 a 2021 pela pandemia. Retomado em 04/2022; 08/2022 força tarefa criada. Antes da força tarefa o acumulado foi de 865 pessoas  recadastradas até 07/2022.  A equipe da força tarefa dobrou a quant. atendendo de 08/2022 a 12/2022 1796. Locais atendidos: Secretarias da Prefeitura de Barueri, Camara e FIEB.Pendente: Sec. de Saúde e Sec. de Educação. Encaminhadas novas convocações para os pendentes. Projeto básico nova licitação em 2023 sistema previdenciário  incluso recadastramento online. "/>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0"/>
    <s v="Garantir 100% do recolhimento das contribuições previdenciárias de acordo com a legislação"/>
    <s v="ESTRATÉGICO"/>
    <d v="2022-01-01T00:00:00"/>
    <d v="2022-12-31T00:00:00"/>
    <d v="2022-12-31T00:00:00"/>
    <n v="0"/>
    <n v="11612"/>
    <n v="11612"/>
    <n v="11610"/>
    <s v="nº contribuições recebidas / nº total segurados ativos DIPR"/>
    <n v="0.99982776438167409"/>
    <x v="2"/>
    <s v="Os repasses são efetuados mensalmente no quinto dia útil do mês subsequente, é realizado o controle e conferencia dos valores a serem recolhidos. Conforme Relatorio DIPR bimestral do CADPREV não há parcelamentos ou apontamento de irregularidade ou pendências. Dos 11612 segurados verificou-se que 2 cedidos para outro municipio está pendente o repasse (Jandira e Santana de Parnaiba  foram indentificados mas via oficio os órgaos foram notificados e está sendo acompanhado). "/>
    <m/>
    <s v="https://ipresb.barueri.sp.gov.br/uploads/pagina/arquivos/DIPR-NOV-DEZ.pdf "/>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0"/>
    <s v="Alcançar a rentabilidade mínima prevista na Política de Investimentos"/>
    <s v="ESTRATÉGICO"/>
    <d v="2022-01-01T00:00:00"/>
    <d v="2022-12-31T00:00:00"/>
    <d v="2022-12-31T00:00:00"/>
    <n v="0"/>
    <m/>
    <s v="IPCA + 4,87 a.a."/>
    <m/>
    <s v="% do Retorno dos Investimetos &gt;= % Meta_x000a_Atuarial"/>
    <s v="35,74%  da meta atuarial"/>
    <x v="3"/>
    <s v="Nossa meta atuarial fechou em + 10,94% para exercício de 2022 e nosso portfólio performou apenas +3,91 % resultados influenciados pela pandemia, fundos correlacionados com as bolsas globais que performaram negativamente.  Maiores detalhes vide ITEM 5 da Ata 01/2023 do Comitê de Investimentos"/>
    <m/>
    <s v="https://ipresb.barueri.sp.gov.br/uploads/pagina/arquivos/ATA-DE-REUNIAO-No-1-COMITE-INV-26012023.pdf  "/>
  </r>
  <r>
    <x v="2"/>
    <s v="Gestão De Pessoal"/>
    <s v="Controlar de forma eficiente a jornada de trabalho dos servidores"/>
    <s v="Implantação de ponto eletrônico e banco de horas com regulamentação"/>
    <s v="Armazenar os registros de ponto de entrada, saída e pausa para refeição"/>
    <s v="Flávia/Rafael"/>
    <x v="0"/>
    <s v="Analisar propostas e orçamentos; elaborar resolução"/>
    <s v="PROJETO"/>
    <d v="2022-02-01T00:00:00"/>
    <d v="2022-06-30T00:00:00"/>
    <m/>
    <s v=""/>
    <m/>
    <m/>
    <m/>
    <s v="% entregue da tarefa "/>
    <m/>
    <x v="4"/>
    <s v="Projeto Básico estava em conclusão, porem ação foi paralisada. Reprogramado para 2023 conforme ata da 7ª reunião 2022 da diretoria executiva "/>
    <m/>
    <m/>
  </r>
  <r>
    <x v="2"/>
    <s v="Almoxarifado"/>
    <s v="Adequação ao programa Barueri sem papel no Almoxarifado"/>
    <s v="Estudo para aquisições por lotes de itens não perecíveis e redução de papel (programa Barueri sem papel)"/>
    <s v="Redução de custos e diminuição de consumo de papel"/>
    <s v="Ana Claudia"/>
    <x v="0"/>
    <s v="Apresentar estudo de aquisições por lotes"/>
    <s v="PROJETO"/>
    <d v="2022-05-01T00:00:00"/>
    <d v="2022-12-31T00:00:00"/>
    <m/>
    <m/>
    <m/>
    <m/>
    <m/>
    <s v="% entregue da tarefa "/>
    <s v="Reprogramada"/>
    <x v="4"/>
    <s v="Aquisição em 09/2022 do sistema Comprasnet SIASG para começar pregão eletronico e registro de preços. Tendo em vista a troca do chefe de nucleo de bens almoxarifao em out/2022, a servidora está atualizando o controle de estoque e o estudo de aquisiçao por lotes será realizado em 2023. "/>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0"/>
    <s v=" instituir a comissão para acompanhamento das ações"/>
    <s v="PROJETO"/>
    <d v="2022-05-01T00:00:00"/>
    <d v="2022-12-31T00:00:00"/>
    <m/>
    <s v=""/>
    <m/>
    <m/>
    <m/>
    <s v="% entregue da tarefa "/>
    <n v="0"/>
    <x v="4"/>
    <s v="Gestores e Gabinete monitoraram as ações realizando também revisão anual em que é necessário fechamento do exercicío então comissão não seria formada ainda. "/>
    <m/>
    <m/>
  </r>
  <r>
    <x v="0"/>
    <s v="IPRESB"/>
    <s v="COMISSÃO DE COMUNICAÇÃO"/>
    <s v=" divulgar as informações institucionais, previdenciárias e de finanças do Instituto."/>
    <s v="Manter os segurados informados de todas as ações do IPRESB."/>
    <s v="Gabinete"/>
    <x v="1"/>
    <s v="aumentar em 50% o número de seguidores;  disponibilizar conteudos periodicos sobre atos do IPRESB e programas na mídia "/>
    <s v="ESTRATÉGICO"/>
    <d v="2023-01-01T00:00:00"/>
    <d v="2023-12-31T00:00:00"/>
    <m/>
    <s v=""/>
    <m/>
    <m/>
    <m/>
    <s v="nº seguidores final 2023/nº seguidores meta"/>
    <s v="SUPEROU A META"/>
    <x v="1"/>
    <s v="AUMENTO DE SEGUIDORES FINAL DE 2023 COMPARADO NUMERO INICIAL: FACE 150%; INSTAGRAM 298%; YOUTUBE 533%"/>
    <m/>
    <s v="https://ipresb.barueri.sp.gov.br/uploads/pagina/arquivos/inscritosredessociais2023comparativo.png "/>
  </r>
  <r>
    <x v="2"/>
    <s v="Capacitação Servidores"/>
    <s v="Melhoria na area de conhecimento e condições de trabalho dos servidores"/>
    <s v="Cursos, palestras e congressos"/>
    <s v="Desenvolvimento profissional e pessoal dos servidores, assim como  acompanhar as leis vigentes"/>
    <s v="Marcelo Caetano"/>
    <x v="2"/>
    <s v="Treinar 85% dos servidores "/>
    <s v="CAPACITAÇÃO"/>
    <d v="2024-01-01T00:00:00"/>
    <d v="2024-12-31T00:00:00"/>
    <m/>
    <s v=""/>
    <m/>
    <m/>
    <m/>
    <s v="nº Pessoas treinadas/ total de pessoas na unidade"/>
    <n v="1"/>
    <x v="1"/>
    <m/>
    <m/>
    <s v="https://ipresb.barueri.sp.gov.br/pagina/328_Plano-de-Acao.html "/>
  </r>
  <r>
    <x v="5"/>
    <s v="Orçamento"/>
    <s v=" Acompanhamento mensal do orçamento"/>
    <s v=" Efetuar/acompanhar despesas/receitas com auxílio do sistema de custos"/>
    <s v="Controlar o orçamento para planejar o futuro"/>
    <s v="Contadores"/>
    <x v="1"/>
    <s v="superavit orçamentário"/>
    <s v="ESTRATÉGICO"/>
    <d v="2023-01-01T00:00:00"/>
    <d v="2023-12-31T00:00:00"/>
    <d v="2023-12-31T00:00:00"/>
    <n v="0"/>
    <m/>
    <m/>
    <m/>
    <s v="Receita arrecadas &gt; Despesa empenhadas"/>
    <n v="0.94"/>
    <x v="1"/>
    <s v="suplementação de $ 770.000 na despesa manutençãoda a. antes $ 12.667.000= $13.437.000; aproximadamente 6%"/>
    <m/>
    <s v="https://ipresb.barueri.sp.gov.br/uploads/pagina/arquivos/Balancete-de-Receitas-e-Despesas-Dezembro2023.pdf "/>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2"/>
    <s v="Treinar 85% dos conselhos e comitê "/>
    <s v="CAPACITAÇÃO"/>
    <d v="2024-01-01T00:00:00"/>
    <d v="2024-12-31T00:00:00"/>
    <m/>
    <s v=""/>
    <m/>
    <m/>
    <m/>
    <s v="nº Pessoas treinadas/ total de pessoas na unidade"/>
    <n v="0.93"/>
    <x v="1"/>
    <m/>
    <m/>
    <s v="https://ipresb.barueri.sp.gov.br/pagina/328_Plano-de-Acao.html "/>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1"/>
    <s v="Alcançar a rentabilidade mínima prevista na Política de Investimentos"/>
    <s v="PROJETO"/>
    <d v="2023-01-01T00:00:00"/>
    <d v="2023-12-31T00:00:00"/>
    <d v="2023-12-31T00:00:00"/>
    <n v="0"/>
    <m/>
    <m/>
    <m/>
    <s v="% do Retorno dos Investimetos &gt;= % Meta_x000a_Atuarial"/>
    <n v="1.23"/>
    <x v="1"/>
    <s v="META ATUARIAL ACUMULADA (IPCA + 5,16% a.a) final 12/2023 foi de 10,02% e o rendimento da carteira de investimentos acumulado foi de 12,29%, ou seja, cumpriu 123% da meta proposta. Vide item 3 da ata do comitê de inv. Reunião de 25/01/2024"/>
    <m/>
    <s v="https://ipresb.barueri.sp.gov.br/uploads/pagina/arquivos/Ata-no-1-comite-de-investimentos-25012024.pdf "/>
  </r>
  <r>
    <x v="2"/>
    <s v="Almoxarifado"/>
    <s v="Adequação ao programa Barueri sem papel no Almoxarifado"/>
    <s v="Estudo para aquisições por lotes de itens não perecíveis e redução de papel (programa Barueri sem papel)"/>
    <s v="Redução de custos e diminuição de consumo de papel"/>
    <s v="Fernanda"/>
    <x v="2"/>
    <s v="Apresentar estudo de aquisições por lotes"/>
    <s v="PROJETO"/>
    <d v="2024-01-01T00:00:00"/>
    <d v="2024-12-31T00:00:00"/>
    <m/>
    <s v=""/>
    <m/>
    <m/>
    <m/>
    <s v="% entregue da tarefa "/>
    <n v="1"/>
    <x v="1"/>
    <s v="responsável almoxarifado fez levantamento estoques e tem atualizado a planilha de controle de estoques (minimo e máximo)"/>
    <m/>
    <m/>
  </r>
  <r>
    <x v="1"/>
    <s v="Procuradoria Previdênciária"/>
    <s v="Diminuir o passivo previdenciário por decisão judicial"/>
    <s v="Ampliar o conhecimento aos segurados quanto aos seus direitos"/>
    <s v="Diminuir o contecioso jurídico"/>
    <s v="Procuradoria"/>
    <x v="1"/>
    <s v="Reduzir em 20 % o Contencioso Judicial, diminuindo o passivo previdenciário por decisão judicial."/>
    <m/>
    <d v="2023-01-01T00:00:00"/>
    <d v="2023-12-31T00:00:00"/>
    <m/>
    <s v=""/>
    <m/>
    <m/>
    <m/>
    <m/>
    <e v="#DIV/0!"/>
    <x v="0"/>
    <s v="Juridico alegou que foge da alçada e do controle diminuir o passivo judicial pois as ações são movidas pelos segurados e não é possível prever."/>
    <m/>
    <m/>
  </r>
  <r>
    <x v="2"/>
    <s v="Gestão De Pessoal"/>
    <s v="Controlar de forma eficiente a jornada de trabalho dos servidores"/>
    <s v="Implantação de ponto eletrônico e banco de horas com regulamentação"/>
    <s v="Armazenar os registros de ponto de entrada, saída e pausa para refeição"/>
    <s v="Flávia/Rafael"/>
    <x v="2"/>
    <s v="100% da frequencia em modo eletronico "/>
    <m/>
    <d v="2024-01-01T00:00:00"/>
    <d v="2024-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IPRESB"/>
    <s v="Inscrições candidatos para eleição conselhos"/>
    <s v="Ampliar o método de inscrição e divulgação  "/>
    <s v="Aumentar a quantidade de candidatos "/>
    <s v="Gabinete"/>
    <x v="1"/>
    <s v="não há"/>
    <m/>
    <d v="2023-01-01T00:00:00"/>
    <d v="2023-12-31T00:00:00"/>
    <m/>
    <s v=""/>
    <m/>
    <m/>
    <m/>
    <m/>
    <m/>
    <x v="5"/>
    <m/>
    <m/>
    <m/>
  </r>
  <r>
    <x v="2"/>
    <s v="Licitações E Contratos"/>
    <s v="Atender a nova lei de licitação"/>
    <s v="Implantação do sistema de pregão eletrônico"/>
    <s v="Adequação à nova lei de licitação e diminuir os processos de dispensa de licitação com despesas de consumo"/>
    <s v="Paulina"/>
    <x v="2"/>
    <s v="Realizar 100% das aquisições de bens de consumo de forma eletrônica"/>
    <s v="PROJETO"/>
    <d v="2024-01-01T00:00:00"/>
    <d v="2024-12-31T00:00:00"/>
    <m/>
    <s v=""/>
    <m/>
    <m/>
    <m/>
    <s v="% entregue da tarefa "/>
    <e v="#DIV/0!"/>
    <x v="1"/>
    <s v="aquisições tem sido realizadas pelo comprasgov eletronicamente por pregão eletrônico e dispensa eletrônica"/>
    <m/>
    <s v="https://ipresb.barueri.sp.gov.br/licitacao/"/>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1"/>
    <s v="Aprovação do Conselho de Administração e enviar p/ CADPREV"/>
    <s v="PROJETO"/>
    <d v="2022-01-01T00:00:00"/>
    <d v="2022-12-31T00:00:00"/>
    <m/>
    <s v=""/>
    <m/>
    <m/>
    <m/>
    <s v="% entregue da tarefa "/>
    <n v="1"/>
    <x v="1"/>
    <m/>
    <m/>
    <s v="https://ipresb.barueri.sp.gov.br/pagina/?idPagina=454 "/>
  </r>
  <r>
    <x v="2"/>
    <s v="Tecnologia Da Informação"/>
    <s v="Adequação a LGPD e aprimoramento da area de Tecnologia de Informação. "/>
    <s v="Implantar pelas unidades as diretrizes de TI"/>
    <s v="Formalização dos processos e melhoria na Segurança da Informação"/>
    <s v="IPRESB"/>
    <x v="2"/>
    <s v="promover efetivamente ações para pratica diaria da Política de Segurança da Informação"/>
    <s v="PROJETO"/>
    <d v="2024-01-01T00:00:00"/>
    <d v="2024-12-31T00:00:00"/>
    <m/>
    <s v=""/>
    <m/>
    <m/>
    <m/>
    <s v="% entregue da tarefa "/>
    <e v="#DIV/0!"/>
    <x v="1"/>
    <s v="Manual de TI  e Resoluções PSI e proteção de Dados Pessoais. Assessoria TI implementa e divulga as ações PSI constantemente"/>
    <m/>
    <s v="https://ipresb.barueri.sp.gov.br/pagina/496_Seguranca-da-Informacao.html"/>
  </r>
  <r>
    <x v="0"/>
    <s v="IPRESB"/>
    <s v="Otimizar o processo eleitoral para escolha dos conselheiros"/>
    <s v="Aprimoriar o processo de eleição online"/>
    <s v="Aumentar a participação dos segurados"/>
    <s v="Gabinete"/>
    <x v="1"/>
    <s v="não há"/>
    <m/>
    <d v="2023-01-01T00:00:00"/>
    <d v="2023-12-31T00:00:00"/>
    <m/>
    <s v=""/>
    <m/>
    <m/>
    <m/>
    <m/>
    <m/>
    <x v="5"/>
    <m/>
    <m/>
    <m/>
  </r>
  <r>
    <x v="2"/>
    <s v="Bens Patrimoniais"/>
    <s v="Melhoria na gestão patrimonial"/>
    <s v="Levantamento de necessidades, manutenções preventivas e desfazimento de itens ociosos (sem reparo)"/>
    <s v="Melhor aproveitamento de itens existentes e liberação de espaço"/>
    <s v="Fernanda"/>
    <x v="2"/>
    <s v="Implementar 100% das ações de gestão patrimonial"/>
    <s v="PROJETO"/>
    <d v="2024-01-01T00:00:00"/>
    <d v="2024-12-31T00:00:00"/>
    <m/>
    <s v=""/>
    <m/>
    <m/>
    <m/>
    <s v="% entregue da tarefa "/>
    <n v="1"/>
    <x v="1"/>
    <s v="Inventário é realizado regularmente em consonância com a Resolução 50/2022 conforme verificado com o Núcleo de Gestão de Bens e Almoxarifado"/>
    <m/>
    <s v="https://ipresb.barueri.sp.gov.br/legislacaoView/?id=97 "/>
  </r>
  <r>
    <x v="0"/>
    <s v="IPRESB"/>
    <s v="CERTIFICAÇÃO PROFISSIONAL"/>
    <s v="Capacitar e obter a certificação profissional para gestores, dirigentes, membros conselhos e comitê "/>
    <s v="Atender as exigencias mínimas da Portaria Sec. Da Previdencia nº 1467/2022"/>
    <s v="Gabinete"/>
    <x v="1"/>
    <s v="100% comitê e a MAIORIA de cada colegiado certificado"/>
    <s v="CAPACITAÇÃO"/>
    <d v="2023-01-01T00:00:00"/>
    <d v="2023-12-31T00:00:00"/>
    <m/>
    <s v=""/>
    <m/>
    <m/>
    <m/>
    <s v="nº Pessoas com  certificação RPPS/ nº total de membros colegiados"/>
    <n v="0.8"/>
    <x v="2"/>
    <s v="final de 2023: 100% do comitê e conselho fiscal; 80% diretoria executiva; 50% do conselho adm, portanto falta 1 membro para ter a maioria deste colegiado certificado"/>
    <s v="meta alterada para maioria dos conselhos devido ateração no manual da certificação"/>
    <s v="https://ipresb.barueri.sp.gov.br/uploads/pagina/arquivos/PLANO-DE-ACAO-CAPACITACAO-2023CURSOS-REALIZADOS.pdf "/>
  </r>
  <r>
    <x v="2"/>
    <s v="Arquivo"/>
    <s v="Gerenciar o fluxo e o armazenamento adequado dos documentos do arquivo"/>
    <s v="Planilha e arquivo físico contendo processos de todas as áreas do instituto"/>
    <s v="Ampliar o controle de entrada e saída de processos"/>
    <s v="Arthur"/>
    <x v="2"/>
    <s v="Controle total dos processos arquivados de todas as áreas do instituto"/>
    <s v="ESTRATÉGICO"/>
    <d v="2024-01-01T00:00:00"/>
    <d v="2024-12-31T00:00:00"/>
    <m/>
    <s v=""/>
    <m/>
    <m/>
    <m/>
    <s v="UNIDADES INCLUSAS NA PLANILHA/UNIDADES TOTAL EXISTENTES"/>
    <n v="1"/>
    <x v="1"/>
    <s v="processos digitalizados e incluidos no sistema; 2º aditivo contratual licença de sistema de gerenciamento eletrônico de documentos"/>
    <m/>
    <s v="https://ipresb.barueri.sp.gov.br/uploads/pagina/arquivos/aditivo-2-c007-2023assinadoassinado.pdf"/>
  </r>
  <r>
    <x v="0"/>
    <s v="IPRESB"/>
    <s v="Referência em gestão previdenciária"/>
    <s v="Certificação Pro-Gestão; participar das premiações nacionais "/>
    <s v="Plano de ação para atender as exigencias implementando boas práticas"/>
    <s v="Gabinete, controle interno e gestores"/>
    <x v="1"/>
    <s v="garantir 100% da manutenção da certificação e min. 1 inscrição/ ano em premiação"/>
    <s v="PROJETO"/>
    <d v="2023-01-01T00:00:00"/>
    <d v="2023-12-31T00:00:00"/>
    <m/>
    <s v=""/>
    <m/>
    <m/>
    <m/>
    <s v="% entregue da tarefa "/>
    <n v="1"/>
    <x v="1"/>
    <m/>
    <m/>
    <s v="Premio Inovação: https://www.aneprem.org.br/conheca-o-resultado-do-5-premio-nacional-de-inovacao-da-aneprem/  _x000a_Pró-Gestão: https://ipresb.barueri.sp.gov.br/pagina/147_CERTIFICADO-PRO-GESTAO.html "/>
  </r>
  <r>
    <x v="2"/>
    <s v="Processo Digital"/>
    <s v="Processo digital "/>
    <s v="Utilização do sistema solar"/>
    <s v="Reduzir utilização de papel"/>
    <s v="servidores instituto"/>
    <x v="2"/>
    <s v="100% dos processos via digital"/>
    <s v="PROJETO"/>
    <d v="2024-01-01T00:00:00"/>
    <d v="2024-12-31T00:00:00"/>
    <m/>
    <s v=""/>
    <m/>
    <m/>
    <m/>
    <s v="% entregue da tarefa "/>
    <n v="1"/>
    <x v="1"/>
    <s v="os processos de todas as unidades são digitais via Solar"/>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1"/>
    <s v=" instituir a comissão para acompanhamento das ações; monitoramento trimestral com atualização da planilha "/>
    <m/>
    <d v="2023-01-01T00:00:00"/>
    <d v="2023-12-31T00:00:00"/>
    <m/>
    <s v=""/>
    <m/>
    <m/>
    <m/>
    <s v="% entregue da tarefa "/>
    <e v="#DIV/0!"/>
    <x v="0"/>
    <s v="Verificou-se que a maioria das ações são do cotiadiano das unidades não sendo necessário deslocar servidores para montar comissão. "/>
    <s v="meta alterada pois gestores e gabinete monitoram revisam o plano de ação "/>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2"/>
    <s v="Treinar 85% dos servidores "/>
    <s v="CAPACITAÇÃO"/>
    <d v="2024-01-01T00:00:00"/>
    <d v="2024-12-31T00:00:00"/>
    <m/>
    <s v=""/>
    <m/>
    <m/>
    <m/>
    <s v="nº Pessoas treinadas/ total de pessoas na unidade"/>
    <n v="1"/>
    <x v="1"/>
    <m/>
    <m/>
    <s v="https://ipresb.barueri.sp.gov.br/pagina/328_Plano-de-Acao.html "/>
  </r>
  <r>
    <x v="1"/>
    <s v="Procuradoria Previdênciária"/>
    <s v="Atualização contínua da legislação em vigor"/>
    <s v="Cursos de capacitação e acompanhamento da nova legislação e suas alterações"/>
    <s v="Busca da melhoria da eficiência"/>
    <s v="Procuradoria"/>
    <x v="1"/>
    <s v="Treinar 80% dos servidores"/>
    <s v="CAPACITAÇÃO"/>
    <d v="2023-01-01T00:00:00"/>
    <d v="2023-12-31T00:00:00"/>
    <m/>
    <s v=""/>
    <m/>
    <m/>
    <m/>
    <s v="nº Pessoas treinadas/ total de pessoas na unidade"/>
    <n v="1"/>
    <x v="1"/>
    <m/>
    <m/>
    <s v="https://ipresb.barueri.sp.gov.br/uploads/pagina/arquivos/PLANO-DE-ACAO-CAPACITACAO-2023CURSOS-REALIZADOS.pdf "/>
  </r>
  <r>
    <x v="4"/>
    <s v="Compensação Previdenciária"/>
    <s v="Solicitar compensações previdenciárias"/>
    <s v="Elaboração de requerimentos"/>
    <s v="Compensação financeira entre os regimes de previdencia"/>
    <s v="Marcelo e Eliana"/>
    <x v="2"/>
    <s v="60% dos requerimentos relativos às aposentadorias e pensões homologadas pelo Tribunal de Contas"/>
    <s v="ESTRATÉGICO"/>
    <d v="2024-01-01T00:00:00"/>
    <d v="2024-12-31T00:00:00"/>
    <m/>
    <s v=""/>
    <m/>
    <m/>
    <m/>
    <s v="requerimentos COMPREV/beneficios homologados TCE"/>
    <n v="1"/>
    <x v="1"/>
    <s v="Resultado 2024, referente às homologações efetivadas em 2023: 343 requerimentos/343 concessões passíveis de compensações homologadas pelo TCE= 100%. A análise do Ministério de Previdencia até homologação do Tribunal de Contas torna o processo moroso chegando a 1 ano de espera.  O fluxo é o seguinte: concessão benefício&gt;homologação TCE&gt;requerimento COMPREV. Portanto, metodologia de calculo ajustada: antes (compensado/total COMPREV), depois (requerimentos COMPREV/ homologações TCE efetivadas no ano anterior). Informações da unidade de benefícios previdenciários. "/>
    <m/>
    <s v="https://ipresb.barueri.sp.gov.br/pagina/434_Compensacao-Previdenciaria.html"/>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1"/>
    <s v="Treinar 80% dos servidores "/>
    <s v="CAPACITAÇÃO"/>
    <d v="2023-01-01T00:00:00"/>
    <d v="2023-12-31T00:00:00"/>
    <m/>
    <s v=""/>
    <m/>
    <m/>
    <m/>
    <s v="nº Pessoas treinadas/ total de pessoas na unidade"/>
    <n v="1"/>
    <x v="1"/>
    <m/>
    <m/>
    <s v="https://ipresb.barueri.sp.gov.br/uploads/pagina/arquivos/PLANO-DE-ACAO-CAPACITACAO-2023CURSOS-REALIZADOS.pdf "/>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2"/>
    <s v="80% servidores ativos"/>
    <s v="ESTRATÉGICO"/>
    <d v="2024-01-01T00:00:00"/>
    <d v="2024-12-31T00:00:00"/>
    <m/>
    <s v=""/>
    <m/>
    <m/>
    <m/>
    <s v="Nº comparecimento / nº de servidores_x000a_ativos para recadastrar "/>
    <n v="0.98229999999999995"/>
    <x v="1"/>
    <s v="Censo concluído em 2023"/>
    <m/>
    <s v="https://ipresb.barueri.sp.gov.br/pagina/58_Segurado,-atualize-seu-cadastro.html"/>
  </r>
  <r>
    <x v="2"/>
    <s v="Capacitação Servidores"/>
    <s v="Melhoria na area de conhecimento e condições de trabalho dos servidores"/>
    <s v="Cursos, palestras e congressos"/>
    <s v="Desenvolvimento profissional e pessoal dos servidores, assim como  acompanhar as leis vigentes"/>
    <s v="Marcelo Caetano"/>
    <x v="1"/>
    <s v="Treinar 80% dos servidores "/>
    <s v="CAPACITAÇÃO"/>
    <d v="2023-01-01T00:00:00"/>
    <d v="2023-12-31T00:00:00"/>
    <m/>
    <s v=""/>
    <m/>
    <m/>
    <m/>
    <s v="nº Pessoas treinadas/ total de pessoas na unidade"/>
    <n v="1"/>
    <x v="1"/>
    <m/>
    <m/>
    <s v="https://ipresb.barueri.sp.gov.br/uploads/pagina/arquivos/PLANO-DE-ACAO-CAPACITACAO-2023CURSOS-REALIZADOS.pdf "/>
  </r>
  <r>
    <x v="0"/>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1"/>
    <s v="Treinar 80% dos conselhos e comitê "/>
    <s v="CAPACITAÇÃO"/>
    <d v="2023-01-01T00:00:00"/>
    <d v="2023-12-31T00:00:00"/>
    <m/>
    <s v=""/>
    <m/>
    <m/>
    <m/>
    <s v="nº Pessoas treinadas/ total de pessoas na unidade"/>
    <n v="0.67"/>
    <x v="2"/>
    <s v="100% comitê; 75% conselho fiscal; 33% conselho adm."/>
    <m/>
    <s v="https://ipresb.barueri.sp.gov.br/uploads/pagina/arquivos/PLANO-DE-ACAO-CAPACITACAO-2023CURSOS-REALIZADOS.pdf "/>
  </r>
  <r>
    <x v="3"/>
    <s v="Capacitação Comitê"/>
    <s v="Melhoria na área de conhecimento dos membros do Comitê"/>
    <s v="Cursos, palestras e congressos"/>
    <s v="Nortear as ações do Comitê para maior eficiência financeira dos investimentos"/>
    <s v=" Presidente do Comitê"/>
    <x v="1"/>
    <s v="Treinar 80% dos membros do Comitê de Investimentos em matéria sobre o sistema financeiro, mercado financeiro e de capitais e fundos de investimentos."/>
    <s v="CAPACITAÇÃO"/>
    <d v="2023-01-01T00:00:00"/>
    <d v="2023-12-31T00:00:00"/>
    <d v="2023-12-31T00:00:00"/>
    <n v="0"/>
    <m/>
    <m/>
    <m/>
    <s v="nº Pessoas treinadas/ total de pessoas na unidade"/>
    <n v="1"/>
    <x v="1"/>
    <m/>
    <m/>
    <s v="https://ipresb.barueri.sp.gov.br/uploads/pagina/arquivos/PLANO-DE-ACAO-CAPACITACAO-2023CURSOS-REALIZADOS.pdf "/>
  </r>
  <r>
    <x v="4"/>
    <s v="Educação Previdenciaria "/>
    <s v="Educação previdenciária aos servidores ativos e inativos"/>
    <s v="Programas:PePrev/PPA/Pós Aposentadoria"/>
    <s v="Levar para os segurados conhecimento sobre os direitos previdenciarios"/>
    <s v="Envolve todos as Unidades de Gestão"/>
    <x v="2"/>
    <s v="PEPREV: convidar 100% da adm. Direta e indireta; PPA: convidar 100% dos segurados cuja previsão de aposentar daqui há 2 anos; PÓS APOSENTADORIA: convidar 100% dos aposentados"/>
    <s v="ESTRATÉGICO"/>
    <d v="2024-01-01T00:00:00"/>
    <d v="2024-12-31T00:00:00"/>
    <m/>
    <s v=""/>
    <m/>
    <m/>
    <m/>
    <s v="% convidados/total estimado"/>
    <n v="1"/>
    <x v="1"/>
    <s v="oficios PEPREV encaminhados mensalmente para secretarias; envio de ocnvites para segurados aposentados e proximos de se aposentar"/>
    <m/>
    <s v="PPA:  https://ipresb.barueri.sp.gov.br/publicacoes-oficiais/?idParent=371  PEPREV: https://ipresb.barueri.sp.gov.br/publicacoes-oficiais/?idParent=376     PÓS APOSENTADORIA: https://ipresb.barueri.sp.gov.br/publicacoes-oficiais/?idParent=497 "/>
  </r>
  <r>
    <x v="4"/>
    <s v="Base De Dados"/>
    <s v="Censo Previdenciário aposentados e pensionistas"/>
    <s v="Recadastramento mensal no mês do aniversário"/>
    <s v="Prova de vida e manter os dados atualizados"/>
    <s v="Atendimento"/>
    <x v="2"/>
    <s v="95% dos aposentados e pensionistas anualmente"/>
    <s v="ESTRATÉGICO"/>
    <d v="2024-01-01T00:00:00"/>
    <d v="2024-12-31T00:00:00"/>
    <m/>
    <s v=""/>
    <m/>
    <m/>
    <m/>
    <s v="Nº comparecimento / nº de aposentados e pensionistas p/ recadastrar"/>
    <n v="1"/>
    <x v="1"/>
    <s v="100% censo de aposentados e pensionistas realizado conforme declaração da unidade de beneficios previdenciários e comprovantes de recadastramento"/>
    <m/>
    <s v="https://ipresb.barueri.sp.gov.br/pagina/140_PROVA-DE-VIDA-APOSENTADOS-E-PENSIONISTAS-.html"/>
  </r>
  <r>
    <x v="5"/>
    <s v="Orçamento"/>
    <s v=" Acompanhamento mensal do orçamento"/>
    <s v=" Efetuar/acompanhar despesas/receitas com auxílio do sistema de custos"/>
    <s v="Controlar o orçamento para planejar o futuro"/>
    <s v="Contadores"/>
    <x v="2"/>
    <s v="superavit orçamentário"/>
    <s v="ESTRATÉGICO"/>
    <d v="2024-01-01T00:00:00"/>
    <d v="2024-12-31T00:00:00"/>
    <d v="2024-12-31T00:00:00"/>
    <n v="0"/>
    <m/>
    <m/>
    <m/>
    <s v="Receita arrecadas &gt; Despesa empenhadas"/>
    <n v="1"/>
    <x v="1"/>
    <s v="balancetes 12/2024 registraram superativ orçamentário de $438.228.404,86: receitas arrecadadas $717.391.279,42 (variação 68,17%) enquanto as despesas empenhadas foi de $279.162.874,56 (variação -11,61%)"/>
    <m/>
    <s v="https://ipresb.barueri.sp.gov.br/uploads/pagina/arquivos/Balancete-de-Receita-e-Despesa-Dez2024.pdf "/>
  </r>
  <r>
    <x v="0"/>
    <s v="IPRESB"/>
    <s v="EVENTOS ONLINE"/>
    <s v="Disponibilizar transmissão online de determinados eventos como PEPREV, prestação de contas, etc"/>
    <s v="Atingir os segurados que não podem se deslocar"/>
    <s v="Diretoria Executiva, Setor Previdenciário e Financeiro"/>
    <x v="1"/>
    <s v="2 transmissão/ano do PEPREV e 1 prestação de contas/ ano"/>
    <s v="ESTRATÉGICO"/>
    <d v="2023-01-01T00:00:00"/>
    <d v="2023-12-31T00:00:00"/>
    <m/>
    <s v=""/>
    <n v="3"/>
    <n v="3"/>
    <m/>
    <s v="eventos online transmitidos/meta"/>
    <n v="0"/>
    <x v="4"/>
    <s v="Após teste de gravação verificou-se a necessidade de adquirir equipamentos para transmissão de qualidade online. "/>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2"/>
    <s v="Treinar 85% dos servidores "/>
    <s v="CAPACITAÇÃO"/>
    <d v="2024-01-01T00:00:00"/>
    <d v="2024-12-31T00:00:00"/>
    <d v="2024-12-31T00:00:00"/>
    <n v="0"/>
    <m/>
    <m/>
    <m/>
    <s v="nº Pessoas treinadas/ total de pessoas na unidade"/>
    <n v="1"/>
    <x v="1"/>
    <m/>
    <m/>
    <s v="https://ipresb.barueri.sp.gov.br/pagina/328_Plano-de-Acao.html "/>
  </r>
  <r>
    <x v="4"/>
    <s v="Compensação Previdenciária"/>
    <s v="Solicitar compensações previdenciárias"/>
    <s v="Elaboração de requerimentos"/>
    <s v="Compensação financeira entre os regimes de previdencia"/>
    <s v="Marcelo e Eliana"/>
    <x v="1"/>
    <s v="40% dos requerimentos relativos às aposentadorias e pensões homologadas pelo Tribunal de Contas"/>
    <s v="ESTRATÉGICO"/>
    <d v="2023-01-01T00:00:00"/>
    <d v="2023-12-31T00:00:00"/>
    <m/>
    <s v=""/>
    <m/>
    <m/>
    <m/>
    <s v="compensado/total de requerimentos"/>
    <n v="0.25"/>
    <x v="3"/>
    <m/>
    <m/>
    <s v="https://ipresb.barueri.sp.gov.br/uploads/pagina/arquivos/PERCENTUAL-COMPREV-022024.pdf "/>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2"/>
    <s v="Efetuar 100% os pagamentos sem exceder o limite previsto da clausula contratual ou do vencimento da nota fiscal"/>
    <s v="PROJETO"/>
    <d v="2024-01-01T00:00:00"/>
    <d v="2024-12-31T00:00:00"/>
    <d v="2024-12-31T00:00:00"/>
    <n v="0"/>
    <m/>
    <m/>
    <m/>
    <s v="% entregue da tarefa "/>
    <n v="1"/>
    <x v="1"/>
    <m/>
    <m/>
    <s v="https://www.barueri.sp.gov.br/Transparencia/Default.aspx?ent=ip"/>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1"/>
    <s v="04 edições ao ano"/>
    <s v="ESTRATÉGICO"/>
    <d v="2023-01-01T00:00:00"/>
    <d v="2023-12-31T00:00:00"/>
    <m/>
    <s v=""/>
    <m/>
    <m/>
    <m/>
    <s v="nº de edições realizadas/nº meta quant"/>
    <n v="1"/>
    <x v="1"/>
    <m/>
    <m/>
    <s v="https://ipresb.barueri.sp.gov.br/pagina/?idPagina=492 "/>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2"/>
    <s v="Garantir 100% do recolhimento das contribuições previdenciárias de acordo com a legislação"/>
    <s v="ESTRATÉGICO"/>
    <d v="2024-01-01T00:00:00"/>
    <d v="2024-12-31T00:00:00"/>
    <d v="2024-12-31T00:00:00"/>
    <n v="0"/>
    <m/>
    <m/>
    <m/>
    <s v="nº contribuições recebidas / nº total segurados ativos DIPR"/>
    <e v="#DIV/0!"/>
    <x v="1"/>
    <s v="não há parcelamentos conforme relatórios DIPR"/>
    <m/>
    <s v="https://ipresb.barueri.sp.gov.br/uploads/pagina/arquivos/DIPR-NOV-DEZ-2024.pdf"/>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1"/>
    <s v="Apresentar relatório semestralmente"/>
    <s v="PROJETO"/>
    <d v="2023-01-01T00:00:00"/>
    <d v="2023-12-31T00:00:00"/>
    <m/>
    <s v=""/>
    <m/>
    <m/>
    <m/>
    <s v="% entregue da tarefa "/>
    <n v="1"/>
    <x v="1"/>
    <m/>
    <m/>
    <s v="https://ipresb.barueri.sp.gov.br/pagina/124_Pro-Gestao-%3E-Governanca-Corporativa-.html "/>
  </r>
  <r>
    <x v="0"/>
    <s v="IPRESB"/>
    <s v="COMISSÃO DE COMUNICAÇÃO"/>
    <s v=" divulgar as informações institucionais, previdenciárias e de finanças do Instituto."/>
    <s v="Manter os segurados informados de todas as ações do IPRESB."/>
    <s v="Gabinete"/>
    <x v="2"/>
    <s v="aumentar em 60% o número de seguidores;  disponibilizar conteudos periodicos sobre atos do IPRESB e programas na mídia "/>
    <s v="ESTRATÉGICO"/>
    <d v="2024-01-01T00:00:00"/>
    <d v="2024-12-31T00:00:00"/>
    <m/>
    <s v=""/>
    <m/>
    <m/>
    <m/>
    <s v="nº seguidores final 2022/nº seguidores meta"/>
    <s v="&gt;100%"/>
    <x v="1"/>
    <s v="superou a meta estipulada de 60% conforme é possivel verificar no relatorio dispinivel no link "/>
    <m/>
    <s v="Estatística seguidores e portaria comissão comunicação: https://ipresb.barueri.sp.gov.br/legislacaoView/?id=111 "/>
  </r>
  <r>
    <x v="1"/>
    <s v="Procuradoria Previdênciária"/>
    <s v="Avaliação do passivo judicial"/>
    <s v="Elaborar relatório anual "/>
    <s v="Transparência"/>
    <s v="Procuradoria"/>
    <x v="1"/>
    <s v="1 relatório por ano"/>
    <s v="PROJETO"/>
    <d v="2023-01-01T00:00:00"/>
    <d v="2023-12-31T00:00:00"/>
    <m/>
    <s v=""/>
    <m/>
    <m/>
    <m/>
    <s v="% entregue da tarefa "/>
    <n v="1"/>
    <x v="1"/>
    <m/>
    <m/>
    <s v="https://www.ipresb.barueri.sp.gov.br/pagina/335_Relatorio-de-Avaliacao-do-Passivo-Judicial.html "/>
  </r>
  <r>
    <x v="0"/>
    <s v="IPRESB"/>
    <s v="Inscrições candidatos para eleição conselhos"/>
    <s v="Ampliar o método de inscrição e divulgação  "/>
    <s v="Aumentar a quantidade de candidatos "/>
    <s v="Gabinete"/>
    <x v="2"/>
    <s v="aumentar a quantidade de inscritos em relação a eleição de 2021 e Divulgar 100% nas unidades da adm. Direta e indireta"/>
    <m/>
    <d v="2024-01-01T00:00:00"/>
    <d v="2024-12-31T00:00:00"/>
    <m/>
    <s v=""/>
    <m/>
    <m/>
    <m/>
    <m/>
    <n v="1.44"/>
    <x v="1"/>
    <s v="aumento de 44% inscrições candidatos (2021 foram 36 inscritos, enquanto 2024 foram 52); cartazes distribuidos nas unidade da adm direta e indireta e redes sociais"/>
    <m/>
    <s v="https://ipresb.barueri.sp.gov.br/pagina/617_2024.html"/>
  </r>
  <r>
    <x v="2"/>
    <s v="Almoxarifado"/>
    <s v="Adequação ao programa Barueri sem papel no Almoxarifado e estudo aquisição materiais consumo por lotes "/>
    <s v="Estudo para aquisições por lotes de itens não perecíveis e redução de papel (programa Barueri sem papel)"/>
    <s v="Redução de custos e diminuição de consumo de papel"/>
    <s v="Fernanda"/>
    <x v="1"/>
    <s v="Adequação ao programa Barueri sem papel no Almoxarifado e estudo aquisição materiais consumo por lotes "/>
    <s v="PROJETO"/>
    <d v="2023-01-01T00:00:00"/>
    <d v="2023-12-31T00:00:00"/>
    <m/>
    <s v=""/>
    <m/>
    <m/>
    <m/>
    <s v="% entregue da tarefa "/>
    <n v="0.5"/>
    <x v="2"/>
    <s v="aquisições por lotes estão sendo realizadas por pregão mas a meta é serem feitas por meio de registro de preços."/>
    <m/>
    <m/>
  </r>
  <r>
    <x v="0"/>
    <s v="IPRESB"/>
    <s v="Otimizar o processo eleitoral para escolha dos conselheiros"/>
    <s v="Aprimoriar o processo de eleição online"/>
    <s v="Aumentar a participação dos segurados"/>
    <s v="Gabinete"/>
    <x v="2"/>
    <s v="Aumentar em 50% a quantidade de votação "/>
    <m/>
    <d v="2024-01-01T00:00:00"/>
    <d v="2024-12-31T00:00:00"/>
    <m/>
    <s v=""/>
    <m/>
    <m/>
    <m/>
    <m/>
    <n v="1.5018"/>
    <x v="1"/>
    <s v="Votantes 2024 foi maior 50,18% em relação a 2021 (6191 votantes em 2024, enquanto 2021 foram 4123); vide comparativo eleições IPRESB na pag. Eleições 2024"/>
    <m/>
    <s v="https://ipresb.barueri.sp.gov.br/pagina/617_2024.html"/>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1"/>
    <s v="Treinar 80% dos servidores "/>
    <s v="CAPACITAÇÃO"/>
    <d v="2023-01-01T00:00:00"/>
    <d v="2023-12-31T00:00:00"/>
    <d v="2023-12-31T00:00:00"/>
    <n v="0"/>
    <m/>
    <m/>
    <m/>
    <s v="nº Pessoas treinadas/ total de pessoas na unidade"/>
    <n v="1"/>
    <x v="1"/>
    <m/>
    <m/>
    <s v="https://ipresb.barueri.sp.gov.br/uploads/pagina/arquivos/PLANO-DE-ACAO-CAPACITACAO-2023CURSOS-REALIZADOS.pdf "/>
  </r>
  <r>
    <x v="0"/>
    <s v="IPRESB"/>
    <s v="CERTIFICAÇÃO PROFISSIONAL"/>
    <s v="Capacitar e obter a certificação profissional para gestores, dirigentes, membros conselhos e comitê "/>
    <s v="Atender as exigencias mínimas da Portaria Sec. Da Previdencia nº 9907/2020"/>
    <s v="Gabinete"/>
    <x v="2"/>
    <s v="maioria de cada colegiado certificada"/>
    <s v="CAPACITAÇÃO"/>
    <d v="2024-01-01T00:00:00"/>
    <d v="2024-12-31T00:00:00"/>
    <m/>
    <s v=""/>
    <m/>
    <m/>
    <m/>
    <s v="nº Pessoas com certificação RPPS/ nº total de membros dos colegiados"/>
    <n v="0.8"/>
    <x v="1"/>
    <s v="certificação 2024: 100% conselho fiscal e a maioria do comitê e do conselho de adm. "/>
    <m/>
    <s v="https://ipresb.barueri.sp.gov.br/pagina/356_Certificacao-Profissional.html"/>
  </r>
  <r>
    <x v="2"/>
    <s v="Gestão De Pessoal"/>
    <s v="Controlar de forma eficiente a jornada de trabalho dos servidores"/>
    <s v="Implantação de ponto eletrônico e banco de horas com regulamentação"/>
    <s v="Armazenar os registros de ponto de entrada, saída e pausa para refeição"/>
    <s v="Flávia/Rafael"/>
    <x v="1"/>
    <s v="100% da frequencia em modo eletronico "/>
    <m/>
    <m/>
    <m/>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0"/>
    <s v="IPRESB"/>
    <s v="Referência em gestão previdenciária"/>
    <s v="Certificação Pro-Gestão; participar das premiações nacionais "/>
    <s v="Plano de ação para atender as exigencias implementando boas práticas"/>
    <s v="Gabinete, controle interno e gestores"/>
    <x v="2"/>
    <s v="garantir 100% da manutenção da certificação e min. 1 inscrição/ ano em premiação"/>
    <s v="PROJETO"/>
    <d v="2024-01-01T00:00:00"/>
    <d v="2024-12-31T00:00:00"/>
    <m/>
    <s v=""/>
    <m/>
    <m/>
    <m/>
    <s v="% entregue da tarefa "/>
    <n v="1"/>
    <x v="1"/>
    <s v="auditoria pro gestão realizada e nível III mantido; premio da Abipem com classificação"/>
    <m/>
    <s v="Certificação Pro-Gestão auditoria 2024: https://ipresb.barueri.sp.gov.br/uploads/pagina/arquivos/Manutencao-da-Certificacao-2024.pdf  Premio ABIPEM: https://www.abipem.org.br/wp-content/uploads/2024/05/PORTARIA-ABIPEM-014-2024-Resultado-Final-Premio-Destaque-Brasil-de-Responsabilidade-Previdenciaria-1.pdf"/>
  </r>
  <r>
    <x v="2"/>
    <s v="Licitações E Contratos"/>
    <s v="Atender a nova lei de licitação"/>
    <s v="Implantação do sistema de pregão eletrônico"/>
    <s v="Adequação à nova lei de licitação e diminuir os processos de dispensa de licitação com despesas de consumo"/>
    <s v="Paulina"/>
    <x v="1"/>
    <s v="Realizar 100% das aquisições de bens de consumo de forma eletrônica"/>
    <s v="PROJETO"/>
    <d v="2023-01-01T00:00:00"/>
    <d v="2023-12-31T00:00:00"/>
    <m/>
    <s v=""/>
    <m/>
    <m/>
    <m/>
    <s v="% entregue da tarefa "/>
    <n v="1"/>
    <x v="1"/>
    <s v="Aquisições em 2023 sendo realizadas eletronicamente pelo comprasgov"/>
    <m/>
    <s v="https://ipresb.barueri.sp.gov.br/licitacao/ "/>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2"/>
    <s v="monitoriamente das ações com atualização da planilha no mínimo trimestral e realizar a revisão anualmente"/>
    <m/>
    <d v="2024-01-01T00:00:00"/>
    <d v="2024-12-31T00:00:00"/>
    <m/>
    <s v=""/>
    <m/>
    <m/>
    <m/>
    <s v="% entregue da tarefa "/>
    <e v="#DIV/0!"/>
    <x v="0"/>
    <s v="Verificou-se que a maioria das ações são do cotiadiano das unidades não sendo necessário deslocar servidores para montar comissão. "/>
    <m/>
    <m/>
  </r>
  <r>
    <x v="6"/>
    <s v="Tecnologia Da Informação"/>
    <s v="Adequação a LGPD e aprimoramento da area de Tecnologia de Informação. "/>
    <s v="Implantar pelas unidades as diretrizes de TI"/>
    <s v="Formalização dos processos e melhoria na Segurança da Informação"/>
    <s v="IPRESB"/>
    <x v="1"/>
    <s v="promover efetivamente ações para pratica diaria da Política de Segurança da Informação"/>
    <s v="PROJETO"/>
    <d v="2023-01-01T00:00:00"/>
    <d v="2023-12-31T00:00:00"/>
    <m/>
    <s v=""/>
    <m/>
    <m/>
    <m/>
    <s v="% entregue da tarefa "/>
    <n v="1"/>
    <x v="1"/>
    <m/>
    <m/>
    <s v="https://ipresb.barueri.sp.gov.br/pagina/496_Seguranca-da-Informacao.html "/>
  </r>
  <r>
    <x v="0"/>
    <s v="IPRESB"/>
    <s v="EVENTOS ONLINE"/>
    <s v="Disponibilizar transmissão online de determinados eventos como PEPREV, prestação de contas, etc"/>
    <s v="Atingir os segurados que não podem se deslocar"/>
    <s v="Diretoria Executiva, Setor Previdenciário e Financeiro"/>
    <x v="2"/>
    <s v="2 transmissão/ano do PEPREV e 1 prestação de contas/ ano"/>
    <s v="ESTRATÉGICO"/>
    <d v="2024-01-01T00:00:00"/>
    <d v="2024-12-31T00:00:00"/>
    <m/>
    <s v=""/>
    <n v="3"/>
    <n v="3"/>
    <m/>
    <s v="eventos online transmitidos/total estimado"/>
    <n v="0.66666666666666663"/>
    <x v="2"/>
    <s v="realizado 2 ações das 3 programadas: prestação de contas transmitida em 05/2024; transmissão virtual do  PPA "/>
    <m/>
    <s v="https://ipresb.barueri.sp.gov.br/pagina/618_2023.html "/>
  </r>
  <r>
    <x v="0"/>
    <s v="IPRESB"/>
    <s v="PESQUISA DE SATISFAÇÃO"/>
    <s v="Incluir pesquisa de satisfação no site e no atendimento presencial."/>
    <s v="Medir os pontos fortes e fracos do Instituto."/>
    <s v="Diretoria Executiva"/>
    <x v="1"/>
    <s v="80% de satisfação"/>
    <s v="ESTRATÉGICO"/>
    <d v="2023-01-01T00:00:00"/>
    <d v="2023-12-31T00:00:00"/>
    <m/>
    <s v=""/>
    <m/>
    <m/>
    <m/>
    <s v="% satisfação positiva registrada na avaliação"/>
    <s v="&gt; 80%"/>
    <x v="1"/>
    <s v="o atendimento presencial e dos programas previdenciários foram avaliados como excelente e no geral superaram os 80% conforme informações constantes no relatorio de governança corporativa pags. 27 a 30"/>
    <m/>
    <s v="https://ipresb.barueri.sp.gov.br/uploads/pagina/arquivos/RELATORIO-DE-GOVERNANCA-CORPORATIVA-2S-2023.pdf "/>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2"/>
    <s v="04 edições ao ano"/>
    <s v="ESTRATÉGICO"/>
    <d v="2024-01-01T00:00:00"/>
    <d v="2024-12-31T00:00:00"/>
    <m/>
    <s v=""/>
    <m/>
    <m/>
    <m/>
    <s v="nº de edições realizadas/nº meta quant"/>
    <n v="0.75"/>
    <x v="2"/>
    <s v="3 edições entregues; edição de setembro não realizada devido lei eleitoral"/>
    <m/>
    <s v="https://ipresb.barueri.sp.gov.br/pagina/?idPagina=601"/>
  </r>
  <r>
    <x v="2"/>
    <s v="Bens Patrimoniais"/>
    <s v="Melhoria na gestão patrimonial"/>
    <s v="Levantamento de necessidades, manutenções preventivas e desfazimento de itens ociosos (sem reparo)"/>
    <s v="Melhor aproveitamento de itens existentes e liberação de espaço"/>
    <s v="Fernanda"/>
    <x v="1"/>
    <s v="Implementar 100% das ações de gestão patrimonial"/>
    <s v="PROJETO"/>
    <d v="2023-01-01T00:00:00"/>
    <d v="2023-12-31T00:00:00"/>
    <m/>
    <s v=""/>
    <m/>
    <m/>
    <m/>
    <s v="% entregue da tarefa "/>
    <n v="1"/>
    <x v="1"/>
    <s v="Controle do patrimonio e estoque almoxarifado por planilha e sistema contábil SECAM. As atividades listadas na resolução 50/2022 como os registros patrimoniais, tombamento, incorporação, inventário, depreciação, são realizados frequentemente. "/>
    <m/>
    <s v="Resolução 50/2022: https://ipresb.barueri.sp.gov.br/legislacaoView/?id=97 "/>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2"/>
    <s v="Apresentar relatório semestralmente"/>
    <s v="PROJETO"/>
    <d v="2024-01-01T00:00:00"/>
    <d v="2024-12-31T00:00:00"/>
    <m/>
    <s v=""/>
    <m/>
    <m/>
    <m/>
    <s v="% entregue da tarefa "/>
    <n v="1"/>
    <x v="1"/>
    <s v="Relatorio ref ao 2º semestre 2024 aprovado pelo conselho fiscal em 26/02/2025 e conselho de adm em 27/02/2025"/>
    <m/>
    <s v="https://ipresb.barueri.sp.gov.br/pagina/124_Pro-Gestao-%3E-Governanca-Corporativa-.html"/>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1"/>
    <s v="60% servidores ativos"/>
    <s v="ESTRATÉGICO"/>
    <d v="2023-01-01T00:00:00"/>
    <d v="2023-12-31T00:00:00"/>
    <m/>
    <s v=""/>
    <m/>
    <m/>
    <m/>
    <s v="Nº comparecimento / nº de servidores_x000a_ativos para recadastrar "/>
    <n v="0.98228466707391571"/>
    <x v="1"/>
    <m/>
    <m/>
    <s v="https://ipresb.barueri.sp.gov.br/uploads/pagina/arquivos/Declaracao-de-recadastramento-2023-de-ativos.pdf "/>
  </r>
  <r>
    <x v="0"/>
    <s v="IPRESB"/>
    <s v="PESQUISA DE SATISFAÇÃO"/>
    <s v="Incluir pesquisa de satisfação no site e no atendimento presencial."/>
    <s v="Medir os pontos fortes e fracos do Instituto."/>
    <s v="Diretoria Executiva"/>
    <x v="2"/>
    <s v="85% de satisfação"/>
    <s v="ESTRATÉGICO"/>
    <d v="2024-01-01T00:00:00"/>
    <d v="2024-12-31T00:00:00"/>
    <m/>
    <s v=""/>
    <m/>
    <m/>
    <m/>
    <s v="% satisfação positiva registrada na avaliação"/>
    <n v="0.84"/>
    <x v="1"/>
    <s v="pesquisa de satisfação vide pág. 30 do Relatório de governança corporativa 2º semestre 2024"/>
    <m/>
    <s v="https://ipresb.barueri.sp.gov.br/pagina/124_Pro-Gestao-%3E-Governanca-Corporativa-.html"/>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1"/>
    <s v="Efetuar 100% os pagamentos sem exceder o limite previsto da clausula contratual ou do vencimento da nota fiscal"/>
    <s v="PROJETO"/>
    <d v="2023-01-01T00:00:00"/>
    <d v="2023-12-31T00:00:00"/>
    <d v="2023-12-31T00:00:00"/>
    <n v="0"/>
    <m/>
    <m/>
    <m/>
    <s v="% entregue da tarefa "/>
    <n v="1"/>
    <x v="1"/>
    <m/>
    <s v="sistema de custos alterado desta meta para a meta de orçamento; e meta alterada em conformidade aos prazos de pag. previstos contrato"/>
    <s v="https://www.barueri.sp.gov.br/Transparencia/ResumoDespesas.aspx?np=1&amp;ent=ip "/>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2"/>
    <s v="Alcançar a rentabilidade mínima prevista na Política de Investimentos"/>
    <s v="ESTRATÉGICO"/>
    <d v="2024-01-01T00:00:00"/>
    <d v="2024-12-31T00:00:00"/>
    <d v="2024-12-31T00:00:00"/>
    <n v="0"/>
    <m/>
    <m/>
    <m/>
    <s v="% do Retorno dos Investimetos &gt;= % Meta_x000a_Atuarial"/>
    <n v="1.19"/>
    <x v="1"/>
    <s v="O portfólio entregou +12,20% para uma meta de +10,24%, ou seja, 119% da meta do exercício em termos nominais"/>
    <m/>
    <s v="vide ordem 7 da ata de reunião do comitê de investimentos: https://ipresb.barueri.sp.gov.br/uploads/pagina/arquivos/Ata-no-2-comite-de-investimentos-30012025.pdf "/>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1"/>
    <s v="Garantir 100% do recolhimento das contribuições previdenciárias de acordo com a legislação"/>
    <s v="ESTRATÉGICO"/>
    <d v="2023-01-01T00:00:00"/>
    <d v="2023-12-31T00:00:00"/>
    <d v="2023-12-31T00:00:00"/>
    <n v="0"/>
    <m/>
    <m/>
    <m/>
    <s v="nº contribuições recebidas / nº total segurados ativos DIPR"/>
    <n v="1"/>
    <x v="1"/>
    <s v="mensalmente as contribuições tem sido repassadas conforme podemos verificar nos relatorios DIPR e na planilha de controle mensal da tesouraria"/>
    <m/>
    <s v="https://ipresb.barueri.sp.gov.br/pagina/?idPagina=483 "/>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2"/>
    <s v="Aprovação do Conselho de Administração e enviar p/ CADPREV"/>
    <s v="PROJETO"/>
    <d v="2023-11-01T00:00:00"/>
    <d v="2023-12-31T00:00:00"/>
    <d v="2023-12-31T00:00:00"/>
    <n v="0"/>
    <m/>
    <m/>
    <m/>
    <s v="% entregue da tarefa "/>
    <n v="1"/>
    <x v="1"/>
    <m/>
    <m/>
    <s v="https://ipresb.barueri.sp.gov.br/uploads/pagina/arquivos/POLITICA-DE-INVESTIMENTOS-2025.pdf "/>
  </r>
  <r>
    <x v="2"/>
    <s v="Arquivo"/>
    <s v="Gerenciar o fluxo e o armazenamento adequado dos documentos do arquivo"/>
    <s v="Planilha e arquivo físico contendo processos de todas as áreas do instituto"/>
    <s v="Ampliar o controle de entrada e saída de processos"/>
    <s v="Arthur"/>
    <x v="1"/>
    <s v="Controle total dos processos arquivados de todas as áreas do instituto"/>
    <s v="ESTRATÉGICO"/>
    <d v="2023-01-01T00:00:00"/>
    <d v="2023-12-31T00:00:00"/>
    <m/>
    <s v=""/>
    <m/>
    <m/>
    <m/>
    <s v="UNIDADES INCLUSAS NA PLANILHA/UNIDADES TOTAL EXISTENTES"/>
    <e v="#DIV/0!"/>
    <x v="1"/>
    <s v="contrato para licença de sistema de gerenciamento eletrônico de documentos - GED para otimizar a guarda, busca e segurança dos arquivos digitais e também controle por planilha dos processos por unidade."/>
    <m/>
    <s v="https://ipresb.barueri.sp.gov.br/uploads/pagina/arquivos/termo-contrato-pp002-2023assinado.pdf "/>
  </r>
  <r>
    <x v="3"/>
    <s v="Capacitação Comitê"/>
    <s v="Melhoria na área de conhecimento dos membros do Comitê"/>
    <s v="Cursos, palestras e congressos"/>
    <s v="Nortear as ações do Comitê para maior eficiência financeira dos investimentos"/>
    <s v=" Presidente do Comitê"/>
    <x v="2"/>
    <s v="Treinar 85% dos membros do Comitê de Investimentos em matéria sobre o sistema financeiro, mercado financeiro e de capitais e fundos de investimentos."/>
    <s v="CAPACITAÇÃO"/>
    <d v="2024-01-01T00:00:00"/>
    <d v="2024-12-31T00:00:00"/>
    <d v="2024-12-31T00:00:00"/>
    <n v="0"/>
    <m/>
    <m/>
    <m/>
    <s v="nº Pessoas treinadas/ total de pessoas na unidade"/>
    <n v="1"/>
    <x v="1"/>
    <m/>
    <m/>
    <s v="https://ipresb.barueri.sp.gov.br/pagina/328_Plano-de-Acao.html "/>
  </r>
  <r>
    <x v="4"/>
    <s v="Educação Previdenciaria "/>
    <s v="Educação previdenciária aos servidores ativos e inativos"/>
    <s v="Programas:PePrev/PPA/Pós Aposentadoria"/>
    <s v="Levar para os segurados conhecimento sobre os direitos previdenciarios"/>
    <s v="Envolve todos as Unidades de Gestão"/>
    <x v="1"/>
    <s v="PEPREV: convidar 100% da adm. Direta e indireta; PPA: convidar 100% dos segurados cuja previsão de aposentar daqui há 2 anos; PÓS APOSENTADORIA: convidar 100% dos aposentados"/>
    <s v="ESTRATÉGICO"/>
    <d v="2023-01-01T00:00:00"/>
    <d v="2023-12-31T00:00:00"/>
    <m/>
    <s v=""/>
    <m/>
    <m/>
    <m/>
    <s v="% convidados/total estimado"/>
    <n v="1"/>
    <x v="1"/>
    <s v="encaminhados oficios PEPREV para as Secretarias inicio do ano e mensalmente novos admitidos; whatsapp para PPA e pos aposentadoria"/>
    <s v="meta ajustada conforme dispõe as Resoluções dos programas previdenciarios"/>
    <s v="PEPREV: https://www.ipresb.barueri.sp.gov.br/pagina/?idPagina=461 _x000a_PPA: https://www.ipresb.barueri.sp.gov.br/pagina/?idPagina=542 _x000a_PÓS APOSENTADORIA: https://ipresb.barueri.sp.gov.br/pagina/?idPagina=490 "/>
  </r>
  <r>
    <x v="3"/>
    <s v="Atuarial"/>
    <s v="Avaliação atuarial"/>
    <s v="Promover através de um Plano de custeio e financiamento as condições financeiras necessárias para o equilibrio atuarial "/>
    <s v="Equilíbrio financeiro do Instituto"/>
    <s v="Marcelo e Bruno"/>
    <x v="2"/>
    <s v="Elaborar relatório atuarial e registro do DRAA"/>
    <s v="PROJETO"/>
    <d v="2023-10-01T00:00:00"/>
    <d v="2024-03-31T00:00:00"/>
    <m/>
    <s v=""/>
    <m/>
    <m/>
    <m/>
    <s v="% entregue da tarefa "/>
    <n v="1"/>
    <x v="1"/>
    <s v="Avaliação atuarial exercicio 2023 aprovada pelo conselho de adm. na reunião de 05/03/2024"/>
    <m/>
    <s v="https://ipresb.barueri.sp.gov.br/publicacoes-oficiais/?idParent=312"/>
  </r>
  <r>
    <x v="3"/>
    <s v="Atuarial"/>
    <s v="Avaliação atuarial"/>
    <s v="Promover através de um Plano de custeio e financiamento as condições financeiras necessárias para o equilibrio atuarial "/>
    <s v="Equilíbrio financeiro do Instituto"/>
    <s v="Marcelo e Bruno"/>
    <x v="1"/>
    <s v="Elaborar relatório atuarial e registro do DRAA"/>
    <s v="PROJETO"/>
    <d v="2022-10-01T00:00:00"/>
    <d v="2023-03-31T00:00:00"/>
    <m/>
    <s v=""/>
    <m/>
    <m/>
    <m/>
    <s v="% entregue da tarefa "/>
    <n v="1"/>
    <x v="1"/>
    <m/>
    <m/>
    <s v="https://www.ipresb.barueri.sp.gov.br/publicacoes-oficiais/?idParent=312 "/>
  </r>
  <r>
    <x v="1"/>
    <s v="Procuradoria Previdênciária"/>
    <s v="Diminuir o passivo previdenciário por decisão judicial"/>
    <s v="Ampliar o conhecimento aos segurados quanto aos seus direitos"/>
    <s v="Diminuir o contecioso jurídico"/>
    <s v="Procuradoria"/>
    <x v="2"/>
    <s v="Reduzir em 20 % o Contencioso Judicial, diminuindo o passivo previdenciário por decisão judicial."/>
    <m/>
    <d v="2024-01-01T00:00:00"/>
    <d v="2024-12-31T00:00:00"/>
    <m/>
    <s v=""/>
    <m/>
    <m/>
    <m/>
    <m/>
    <e v="#DIV/0!"/>
    <x v="0"/>
    <s v="Juridico alegou que foge da alçada e do controle diminuir o passivo judicial pois as ações são movidas pelos segurados e não é possível prever."/>
    <m/>
    <m/>
  </r>
  <r>
    <x v="0"/>
    <s v="IPRESB"/>
    <s v="SEMINÁRIOS E VIDEOS EDUCATIVOS "/>
    <s v="Realização de seminários previdenciário e financeiro, como forma de disseminar conhecimento nas áreas vitais do Instituto"/>
    <s v="Disponibilizar aos servidores ativos, aposentados e pensionistas maior conhecimento na área do RPPS"/>
    <n v="2022"/>
    <x v="1"/>
    <s v="01 seminário para cada seguimento; 1 video educativo por mês"/>
    <s v="PROJETO"/>
    <m/>
    <m/>
    <m/>
    <s v="% entregue da tarefa "/>
    <m/>
    <m/>
    <m/>
    <m/>
    <e v="#DIV/0!"/>
    <x v="0"/>
    <s v="Ação substituída por outro PROJETO: EVENTOS ONLINE (disponibilizar transmissão online de determinados eventos como PEPREV, prestação de contas, etc. ); Em 2022 Conselho de Adminsitração sugeriu fazer PEPREV online "/>
    <m/>
    <m/>
  </r>
  <r>
    <x v="4"/>
    <s v="Base De Dados"/>
    <s v="Censo Previdenciário aposentados e pensionistas"/>
    <s v="Recadastramento mensal no mês do aniversário"/>
    <s v="Prova de vida e manter os dados atualizados"/>
    <s v="Atendimento"/>
    <x v="1"/>
    <s v="95% dos aposentados e pensionistas anualmente"/>
    <s v="ESTRATÉGICO"/>
    <d v="2023-01-01T00:00:00"/>
    <d v="2023-12-31T00:00:00"/>
    <m/>
    <s v=""/>
    <m/>
    <m/>
    <m/>
    <s v="Nº comparecimento / nº de aposentados e pensionistas p/ recadastrar"/>
    <n v="0.9966517857142857"/>
    <x v="1"/>
    <m/>
    <m/>
    <s v="https://ipresb.barueri.sp.gov.br/uploads/pagina/arquivos/Declaracao-de-recadastramento-2023-de-aposentados-e-pensionistas.pdf "/>
  </r>
  <r>
    <x v="1"/>
    <s v="Procuradoria Previdênciária"/>
    <s v="Atualização contínua da legislação em vigor"/>
    <s v="Cursos de capacitação e acompanhamento da nova legislação e suas alterações"/>
    <s v="Busca da melhoria da eficiência"/>
    <s v="Procuradoria"/>
    <x v="2"/>
    <s v="Treinar 85% dos servidores "/>
    <s v="CAPACITAÇÃO"/>
    <d v="2024-01-01T00:00:00"/>
    <d v="2024-12-31T00:00:00"/>
    <m/>
    <s v=""/>
    <m/>
    <m/>
    <m/>
    <s v="nº Pessoas treinadas/ total de pessoas na unidade"/>
    <n v="1"/>
    <x v="1"/>
    <m/>
    <m/>
    <s v="https://ipresb.barueri.sp.gov.br/pagina/328_Plano-de-Acao.html "/>
  </r>
  <r>
    <x v="2"/>
    <s v="Processo Digital"/>
    <s v="Processo digital "/>
    <s v="Utilização do sistema solar"/>
    <s v="Reduzir utilização de papel"/>
    <s v="servidores instituto"/>
    <x v="1"/>
    <s v="80% dos processos via digital"/>
    <s v="PROJETO"/>
    <d v="2023-01-01T00:00:00"/>
    <d v="2023-12-31T00:00:00"/>
    <m/>
    <s v=""/>
    <m/>
    <m/>
    <m/>
    <s v="% entregue da tarefa "/>
    <n v="1"/>
    <x v="1"/>
    <s v="documentos de todas as unidades digitalizados e todas as áreas utilizando o sistema digital solar"/>
    <m/>
    <m/>
  </r>
  <r>
    <x v="1"/>
    <s v="Procuradoria Previdênciária"/>
    <s v="Avaliação do passivo judicial"/>
    <s v="Elaborar relatório anual "/>
    <s v="Transparência"/>
    <s v="Procuradoria"/>
    <x v="2"/>
    <s v="1 relatório por ano"/>
    <s v="PROJETO"/>
    <d v="2024-01-01T00:00:00"/>
    <d v="2024-12-31T00:00:00"/>
    <m/>
    <s v=""/>
    <m/>
    <m/>
    <m/>
    <s v="% entregue da tarefa "/>
    <n v="1"/>
    <x v="1"/>
    <m/>
    <m/>
    <s v="https://ipresb.barueri.sp.gov.br/pagina/335_Relatorio-de-Avaliacao-do-Passivo-Judicial.html"/>
  </r>
  <r>
    <x v="2"/>
    <s v="Tecnologia Da Informação"/>
    <s v="Adequação a LGPD e aprimoramento da area de Tecnologia de Informação. "/>
    <s v="Implantar pelas unidades as diretrizes de TI"/>
    <s v="Formalização dos processos e melhoria na Segurança da Informação"/>
    <s v="IPRESB"/>
    <x v="3"/>
    <s v="promover efetivamente ações para pratica diaria da Política de Segurança da Informação"/>
    <s v="PROJETO"/>
    <d v="2025-01-01T00:00:00"/>
    <d v="2025-12-31T00:00:00"/>
    <m/>
    <s v=""/>
    <m/>
    <m/>
    <m/>
    <s v="% entregue da tarefa "/>
    <e v="#DIV/0!"/>
    <x v="6"/>
    <m/>
    <m/>
    <m/>
  </r>
  <r>
    <x v="2"/>
    <s v="Almoxarifado"/>
    <s v="Adequação ao programa Barueri sem papel no Almoxarifado"/>
    <s v="Estudo para aquisições por lotes de itens não perecíveis e redução de papel (programa Barueri sem papel)"/>
    <s v="Redução de custos e diminuição de consumo de papel"/>
    <s v="Ana Claudia"/>
    <x v="3"/>
    <s v="Apresentar estudo de aquisições por lotes"/>
    <s v="PROJETO"/>
    <d v="2025-01-01T00:00:00"/>
    <d v="2025-12-31T00:00:00"/>
    <m/>
    <s v=""/>
    <m/>
    <m/>
    <m/>
    <s v="% entregue da tarefa "/>
    <e v="#DIV/0!"/>
    <x v="6"/>
    <m/>
    <m/>
    <m/>
  </r>
  <r>
    <x v="2"/>
    <s v="Licitações E Contratos"/>
    <s v="Atender a nova lei de licitação"/>
    <s v="Implantação do sistema de pregão eletrônico"/>
    <s v="Adequação à nova lei de licitação e diminuir os processos de dispensa de licitação com despesas de consumo"/>
    <s v="Paulina"/>
    <x v="3"/>
    <s v="Realizar 100% das aquisições de bens de consumo de forma eletrônica"/>
    <s v="PROJETO"/>
    <d v="2025-01-01T00:00:00"/>
    <d v="2025-12-31T00:00:00"/>
    <m/>
    <s v=""/>
    <m/>
    <m/>
    <m/>
    <s v="% entregue da tarefa "/>
    <e v="#DIV/0!"/>
    <x v="6"/>
    <m/>
    <m/>
    <m/>
  </r>
  <r>
    <x v="2"/>
    <s v="Gestão De Pessoal"/>
    <s v="Controlar de forma eficiente a jornada de trabalho dos servidores"/>
    <s v="Implantação de ponto eletrônico e banco de horas com regulamentação"/>
    <s v="Armazenar os registros de ponto de entrada, saída e pausa para refeição"/>
    <s v="Flávia/Rafael"/>
    <x v="3"/>
    <s v="100% da frequencia em modo eletronico "/>
    <m/>
    <d v="2025-01-01T00:00:00"/>
    <d v="2025-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Arquivo"/>
    <s v="Gerenciar o fluxo e o armazenamento adequado dos documentos do arquivo"/>
    <s v="Planilha e arquivo físico contendo processos de todas as áreas do instituto"/>
    <s v="Ampliar o controle de entrada e saída de processos"/>
    <s v="Arthur"/>
    <x v="3"/>
    <s v="Controle total dos processos arquivados de todas as áreas do instituto"/>
    <s v="ESTRATÉGICO"/>
    <d v="2025-01-01T00:00:00"/>
    <d v="2025-12-31T00:00:00"/>
    <m/>
    <s v=""/>
    <m/>
    <m/>
    <m/>
    <s v="UNIDADES INCLUSAS NA PLANILHA/UNIDADES TOTAL EXISTENTES"/>
    <e v="#DIV/0!"/>
    <x v="6"/>
    <m/>
    <m/>
    <m/>
  </r>
  <r>
    <x v="2"/>
    <s v="Capacitação Servidores"/>
    <s v="Melhoria na area de conhecimento e condições de trabalho dos servidores"/>
    <s v="Cursos, palestras e congressos"/>
    <s v="Desenvolvimento profissional e pessoal dos servidores, assim como  acompanhar as leis vigentes"/>
    <s v="Marcelo Caetano"/>
    <x v="3"/>
    <s v="Treinar 90% dos servidores "/>
    <s v="CAPACITAÇÃO"/>
    <d v="2025-01-01T00:00:00"/>
    <d v="2025-12-31T00:00:00"/>
    <m/>
    <s v=""/>
    <m/>
    <m/>
    <m/>
    <s v="nº Pessoas treinadas/ total de pessoas na unidade"/>
    <e v="#DIV/0!"/>
    <x v="6"/>
    <m/>
    <m/>
    <m/>
  </r>
  <r>
    <x v="2"/>
    <s v="Bens Patrimoniais"/>
    <s v="Melhoria na gestão patrimonial"/>
    <s v="Levantamento de necessidades, manutenções preventivas e desfazimento de itens ociosos (sem reparo)"/>
    <s v="Melhor aproveitamento de itens existentes e liberação de espaço"/>
    <s v="Ana Claudia"/>
    <x v="3"/>
    <s v="Implementar 100% das ações de gestão patrimonial"/>
    <s v="PROJETO"/>
    <d v="2025-01-01T00:00:00"/>
    <d v="2025-12-31T00:00:00"/>
    <m/>
    <s v=""/>
    <m/>
    <m/>
    <m/>
    <s v="% entregue da tarefa "/>
    <e v="#DIV/0!"/>
    <x v="6"/>
    <m/>
    <m/>
    <m/>
  </r>
  <r>
    <x v="2"/>
    <s v="Processo Digital"/>
    <s v="Processo digital "/>
    <s v="Utilização do sistema solar"/>
    <s v="Reduzir utilização de papel"/>
    <s v="servidores instituto"/>
    <x v="3"/>
    <s v="100% dos processos via digital"/>
    <s v="PROJETO"/>
    <d v="2025-01-01T00:00:00"/>
    <d v="2025-12-31T00:00:00"/>
    <m/>
    <s v=""/>
    <m/>
    <m/>
    <m/>
    <s v="% entregue da tarefa "/>
    <e v="#DIV/0!"/>
    <x v="6"/>
    <m/>
    <m/>
    <m/>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3"/>
    <s v="Treinar 90% dos conselhos e comitê "/>
    <s v="CAPACITAÇÃO"/>
    <d v="2025-01-01T00:00:00"/>
    <d v="2025-12-31T00:00:00"/>
    <m/>
    <s v=""/>
    <m/>
    <m/>
    <m/>
    <s v="nº Pessoas treinadas/ total de pessoas na unidade"/>
    <e v="#DIV/0!"/>
    <x v="6"/>
    <m/>
    <m/>
    <m/>
  </r>
  <r>
    <x v="4"/>
    <s v="Base De Dados"/>
    <s v="Censo Previdenciário aposentados e pensionistas"/>
    <s v="Recadastramento mensal no mês do aniversário"/>
    <s v="Prova de vida e manter os dados atualizados"/>
    <s v="Atendimento"/>
    <x v="3"/>
    <s v="95% dos aposentados e pensionistas anualmente"/>
    <s v="ESTRATÉGICO"/>
    <d v="2025-01-01T00:00:00"/>
    <d v="2025-12-31T00:00:00"/>
    <m/>
    <s v=""/>
    <m/>
    <m/>
    <m/>
    <s v="Nº comparecimento / nº de aposentados e pensionistas p/ recadastrar"/>
    <e v="#DIV/0!"/>
    <x v="6"/>
    <m/>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3"/>
    <s v="100% servidores ativos"/>
    <s v="ESTRATÉGICO"/>
    <d v="2025-01-01T00:00:00"/>
    <d v="2025-12-31T00:00:00"/>
    <m/>
    <s v=""/>
    <m/>
    <m/>
    <m/>
    <s v="Nº comparecimento / nº de servidores_x000a_ativos para recadastrar "/>
    <e v="#DIV/0!"/>
    <x v="1"/>
    <s v="Censo concluído em 2023. Verificar previsão para proximo recadastramento. "/>
    <m/>
    <m/>
  </r>
  <r>
    <x v="4"/>
    <s v="Educação Previdenciaria "/>
    <s v="Educação previdenciária aos servidores ativos e inativos"/>
    <s v="Programas:PePrev/PPA/Pós Aposentadoria"/>
    <s v="Levar para os segurados conhecimento sobre os direitos previdenciarios"/>
    <s v="Envolve todos as Unidades de Gestão"/>
    <x v="3"/>
    <s v="PEPREV: convidar 100% da adm. Direta e indireta; PPA: convidar 100% dos segurados cuja previsão de aposentar daqui há 2 anos; PÓS APOSENTADORIA: convidar 100% dos aposentados"/>
    <s v="ESTRATÉGICO"/>
    <d v="2025-01-01T00:00:00"/>
    <d v="2025-12-31T00:00:00"/>
    <m/>
    <s v=""/>
    <m/>
    <m/>
    <m/>
    <s v="% convidados/total estimado"/>
    <e v="#DIV/0!"/>
    <x v="6"/>
    <m/>
    <m/>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3"/>
    <s v="Treinar 90% dos servidores "/>
    <s v="CAPACITAÇÃO"/>
    <d v="2025-01-01T00:00:00"/>
    <d v="2025-12-31T00:00:00"/>
    <m/>
    <s v=""/>
    <m/>
    <m/>
    <m/>
    <s v="nº Pessoas treinadas/ total de pessoas na unidade"/>
    <e v="#DIV/0!"/>
    <x v="6"/>
    <m/>
    <m/>
    <m/>
  </r>
  <r>
    <x v="4"/>
    <s v="Compensação Previdenciária"/>
    <s v="Solicitar compensações previdenciárias"/>
    <s v="Elaboração de requerimentos"/>
    <s v="Compensação financeira entre os regimes de previdencia"/>
    <s v="Marcelo e Eliana"/>
    <x v="3"/>
    <s v="80% dos requerimentos relativos às aposentadorias e pensões homologadas pelo Tribunal de Contas"/>
    <s v="ESTRATÉGICO"/>
    <d v="2025-01-01T00:00:00"/>
    <d v="2025-12-31T00:00:00"/>
    <m/>
    <s v=""/>
    <m/>
    <m/>
    <m/>
    <s v="requerimentos COMPREV/beneficios homologados TCE"/>
    <e v="#DIV/0!"/>
    <x v="6"/>
    <s v="A análise do Ministério de Previdencia até homologação do Tribunal de Contas torna o processo moroso chegando a 1 ano de espera.  O fluxo é o seguinte: concessão benefício&gt;homologação TCE&gt;requerimento COMPREV. Portanto, metodologia de calculo ajustada: antes (compensado/total COMPREV), depois (requerimentos COMPREV/ homologações TCE). Informações da unid de benefícios prev. _x000a_"/>
    <m/>
    <m/>
  </r>
  <r>
    <x v="5"/>
    <s v="Orçamento"/>
    <s v=" Acompanhamento mensal do orçamento"/>
    <s v=" Efetuar/acompanhar despesas/receitas com auxílio do sistema de custos"/>
    <s v="Controlar o orçamento para planejar o futuro"/>
    <s v="Contadores"/>
    <x v="3"/>
    <s v="superavit orçamentário"/>
    <s v="ESTRATÉGICO"/>
    <d v="2025-01-01T00:00:00"/>
    <d v="2025-12-31T00:00:00"/>
    <d v="2025-12-31T00:00:00"/>
    <n v="0"/>
    <m/>
    <m/>
    <m/>
    <s v="Receita arrecadas &gt; Despesa empenhadas"/>
    <e v="#DIV/0!"/>
    <x v="6"/>
    <m/>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3"/>
    <s v="Garantir 100% do recolhimento das contribuições previdenciárias de acordo com a legislação"/>
    <s v="ESTRATÉGICO"/>
    <d v="2025-01-01T00:00:00"/>
    <d v="2025-12-31T00:00:00"/>
    <d v="2025-12-31T00:00:00"/>
    <n v="0"/>
    <m/>
    <m/>
    <m/>
    <s v="nº contribuições recebidas / nº total segurados ativos DIPR"/>
    <e v="#DIV/0!"/>
    <x v="6"/>
    <m/>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3"/>
    <s v="Treinar 90% dos servidores "/>
    <s v="CAPACITAÇÃO"/>
    <d v="2025-01-01T00:00:00"/>
    <d v="2025-12-31T00:00:00"/>
    <d v="2025-12-31T00:00:00"/>
    <n v="0"/>
    <m/>
    <m/>
    <m/>
    <s v="nº Pessoas treinadas/ total de pessoas na unidade"/>
    <e v="#DIV/0!"/>
    <x v="6"/>
    <m/>
    <m/>
    <m/>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3"/>
    <s v="Efetuar 100% os pagamentos sem exceder o limite previsto da clausula contratual ou do vencimento da nota fiscal"/>
    <s v="PROJETO"/>
    <d v="2025-01-01T00:00:00"/>
    <d v="2025-12-31T00:00:00"/>
    <d v="2025-12-31T00:00:00"/>
    <n v="0"/>
    <m/>
    <m/>
    <m/>
    <s v="% entregue da tarefa "/>
    <e v="#DIV/0!"/>
    <x v="6"/>
    <m/>
    <m/>
    <m/>
  </r>
  <r>
    <x v="0"/>
    <s v="IPRESB"/>
    <s v="CERTIFICAÇÃO PROFISSIONAL"/>
    <s v="Capacitar e obter a certificação profissional para gestores, dirigentes, membros conselhos e comitê "/>
    <s v="Atender as exigencias mínimas da Portaria Sec. Da Previdencia nº 9907/2020"/>
    <s v="Gabinete"/>
    <x v="3"/>
    <s v="100% comitê e a maioria de cada colegiado certificado"/>
    <s v="CAPACITAÇÃO"/>
    <d v="2025-01-01T00:00:00"/>
    <d v="2025-12-31T00:00:00"/>
    <m/>
    <s v=""/>
    <m/>
    <m/>
    <m/>
    <s v="nº Pessoas inscritas sem certificação RPPS/ nº total de conselheiros"/>
    <e v="#DIV/0!"/>
    <x v="6"/>
    <s v="Curso de certificação prof RPPS para novos  membros colegiados em etapa final de contratação."/>
    <m/>
    <m/>
  </r>
  <r>
    <x v="0"/>
    <s v="IPRESB"/>
    <s v="COMISSÃO DE COMUNICAÇÃO"/>
    <s v=" divulgar as informações institucionais, previdenciárias e de finanças do Instituto."/>
    <s v="Manter os segurados informados de todas as ações do IPRESB."/>
    <s v="Gabinete"/>
    <x v="3"/>
    <s v="aumentar em 70% o número de seguidores;  disponibilizar conteudos periodicos sobre atos do IPRESB e programas na mídia "/>
    <s v="ESTRATÉGICO"/>
    <d v="2025-01-01T00:00:00"/>
    <d v="2025-12-31T00:00:00"/>
    <m/>
    <s v=""/>
    <m/>
    <m/>
    <m/>
    <s v="nº seguidores final 2022/nº seguidores meta"/>
    <e v="#DIV/0!"/>
    <x v="6"/>
    <m/>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3"/>
    <s v="monitoriamente das ações com atualização da planilha no mínimo trimestral e realizar a revisão anualmente"/>
    <m/>
    <d v="2025-01-01T00:00:00"/>
    <d v="2025-12-31T00:00:00"/>
    <m/>
    <s v=""/>
    <m/>
    <m/>
    <m/>
    <s v="% entregue da tarefa "/>
    <e v="#DIV/0!"/>
    <x v="0"/>
    <s v="Verificou-se que a maioria das ações são do cotiadiano das unidades não sendo necessário deslocar servidores para montar comissão. "/>
    <m/>
    <m/>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3"/>
    <s v="04 edições ao ano"/>
    <s v="ESTRATÉGICO"/>
    <d v="2025-01-01T00:00:00"/>
    <d v="2025-12-31T00:00:00"/>
    <m/>
    <s v=""/>
    <m/>
    <m/>
    <m/>
    <s v="nº de edições realizadas/nº meta quant"/>
    <e v="#DIV/0!"/>
    <x v="6"/>
    <s v="reunião comissão agendada para 25/02/2025; previsão para publicação edição 01/2025 para março"/>
    <m/>
    <m/>
  </r>
  <r>
    <x v="0"/>
    <s v="IPRESB"/>
    <s v="Inscrições candidatos para eleição conselhos"/>
    <s v="Ampliar o método de inscrição e divulgação  "/>
    <s v="Aumentar a quantidade de candidatos "/>
    <s v="Gabinete"/>
    <x v="3"/>
    <s v="não há"/>
    <s v="ESTRATÉGICO"/>
    <d v="2025-01-01T00:00:00"/>
    <d v="2025-12-31T00:00:00"/>
    <m/>
    <s v=""/>
    <m/>
    <m/>
    <m/>
    <s v="% unidades receberam material da eleição/ total unidades existentes"/>
    <e v="#DIV/0!"/>
    <x v="5"/>
    <m/>
    <m/>
    <m/>
  </r>
  <r>
    <x v="0"/>
    <s v="IPRESB"/>
    <s v="Otimizar o processo eleitoral para escolha dos conselheiros"/>
    <s v="Aprimoriar o processo de eleição online"/>
    <s v="Aumentar a participação dos segurados"/>
    <s v="Gabinete"/>
    <x v="3"/>
    <s v="Aumentar em 50% a quantidade de votação"/>
    <s v="ESTRATÉGICO"/>
    <d v="2025-01-01T00:00:00"/>
    <d v="2025-12-31T00:00:00"/>
    <m/>
    <s v=""/>
    <m/>
    <m/>
    <m/>
    <s v="total de votos 50% maior que ultima eleição"/>
    <e v="#DIV/0!"/>
    <x v="5"/>
    <m/>
    <m/>
    <m/>
  </r>
  <r>
    <x v="0"/>
    <s v="IPRESB"/>
    <s v="PESQUISA DE SATISFAÇÃO"/>
    <s v="Incluir pesquisa de satisfação no site e no atendimento presencial."/>
    <s v="Medir os pontos fortes e fracos do Instituto."/>
    <s v="Diretoria Executiva"/>
    <x v="3"/>
    <s v="90% de satisfação"/>
    <s v="ESTRATÉGICO"/>
    <d v="2025-01-01T00:00:00"/>
    <d v="2025-12-31T00:00:00"/>
    <m/>
    <s v=""/>
    <m/>
    <m/>
    <m/>
    <s v="% satisfação positiva registrada na avaliação"/>
    <e v="#DIV/0!"/>
    <x v="6"/>
    <m/>
    <m/>
    <m/>
  </r>
  <r>
    <x v="0"/>
    <s v="IPRESB"/>
    <s v="Referência em gestão previdenciária"/>
    <s v="Certificação Pro-Gestão; participar das premiações nacionais "/>
    <s v="Plano de ação para atender as exigencias implementando boas práticas"/>
    <s v="Gabinete, controle interno e gestores"/>
    <x v="3"/>
    <s v="garantir 100% da manutenção da certificação e min. 1 inscrição/ ano em premiação"/>
    <s v="PROJETO"/>
    <d v="2025-01-01T00:00:00"/>
    <d v="2025-12-31T00:00:00"/>
    <m/>
    <s v=""/>
    <m/>
    <m/>
    <m/>
    <s v="% entregue da tarefa "/>
    <e v="#DIV/0!"/>
    <x v="6"/>
    <s v="Novo contrato assinado com ICQ Brasil. Pre-auditoria agendada para março e auditoria final em abril/2025"/>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3"/>
    <s v="Apresentar relatório semestralmente"/>
    <s v="PROJETO"/>
    <d v="2025-01-01T00:00:00"/>
    <d v="2025-12-31T00:00:00"/>
    <m/>
    <s v=""/>
    <m/>
    <m/>
    <m/>
    <s v="% entregue da tarefa "/>
    <e v="#DIV/0!"/>
    <x v="7"/>
    <s v="relatório 1º semestre/2025 apenas em 07/2025"/>
    <m/>
    <m/>
  </r>
  <r>
    <x v="0"/>
    <s v="IPRESB"/>
    <s v="EVENTOS ONLINE"/>
    <s v="Disponibilizar transmissão online de determinados eventos como PEPREV, prestação de contas, etc"/>
    <s v="Atingir os segurados que não podem se deslocar"/>
    <s v="Diretoria Executiva e Benefícios Previdenciários"/>
    <x v="3"/>
    <s v="1 transmissão/ano prog. Prev. e 1  prestação de contas/ ano_x000a_"/>
    <s v="ESTRATÉGICO"/>
    <d v="2025-01-01T00:00:00"/>
    <d v="2025-12-31T00:00:00"/>
    <m/>
    <s v=""/>
    <n v="3"/>
    <n v="3"/>
    <m/>
    <s v="eventos online transmitidos/total estimado"/>
    <n v="0"/>
    <x v="6"/>
    <s v="Prestação de Contas agendada para 05/2025. Pós aposentadoria online em 2023 e PPA online 2024. Próximo prog. prev. será o PEPREV. Após experiências nos programas citados, meta  ajustada em 2025 para 1 transmissão por ano por programa previdenciário. _x000a_"/>
    <m/>
    <m/>
  </r>
  <r>
    <x v="3"/>
    <s v="Atuarial"/>
    <s v="Avaliação atuarial"/>
    <s v="Promover através de um Plano de custeio e financiamento as condições financeiras necessárias para o equilibrio atuarial "/>
    <s v="Equilíbrio financeiro do Instituto"/>
    <s v="Marcelo e Bruno"/>
    <x v="3"/>
    <s v="Elaborar relatório atuarial e registro do DRAA"/>
    <s v="PROJETO"/>
    <d v="2024-10-01T00:00:00"/>
    <d v="2025-03-31T00:00:00"/>
    <m/>
    <s v=""/>
    <m/>
    <m/>
    <m/>
    <s v="% entregue da tarefa "/>
    <e v="#DIV/0!"/>
    <x v="6"/>
    <s v="Prazo é 31/03/2025 envio via CAPREV"/>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3"/>
    <s v="Aprovação do Conselho de Administração e enviar p/ CADPREV"/>
    <s v="PROJETO"/>
    <d v="2024-11-01T00:00:00"/>
    <d v="2024-12-31T00:00:00"/>
    <d v="2024-12-31T00:00:00"/>
    <n v="0"/>
    <m/>
    <m/>
    <m/>
    <s v="% entregue da tarefa "/>
    <e v="#DIV/0!"/>
    <x v="7"/>
    <s v="Política de investimentos 2026 aprovação será apenas em 12/2025."/>
    <m/>
    <m/>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3"/>
    <s v="Alcançar a rentabilidade mínima prevista na Política de Investimentos"/>
    <s v="ESTRATÉGICO"/>
    <d v="2025-01-01T00:00:00"/>
    <d v="2025-12-31T00:00:00"/>
    <d v="2025-12-31T00:00:00"/>
    <n v="0"/>
    <m/>
    <m/>
    <m/>
    <s v="% do Retorno dos Investimetos &gt;= % Meta_x000a_Atuarial"/>
    <e v="#DIV/0!"/>
    <x v="6"/>
    <m/>
    <m/>
    <m/>
  </r>
  <r>
    <x v="3"/>
    <s v="Capacitação Comitê"/>
    <s v="Melhoria na área de conhecimento dos membros do Comitê"/>
    <s v="Cursos, palestras e congressos"/>
    <s v="Nortear as ações do Comitê para maior eficiência financeira dos investimentos"/>
    <s v=" Presidente do Comitê"/>
    <x v="3"/>
    <s v="Treinar 90% dos membros do Comitê de Investimentos em matéria sobre o sistema financeiro, mercado financeiro e de capitais e fundos de investimentos."/>
    <s v="CAPACITAÇÃO"/>
    <d v="2025-01-01T00:00:00"/>
    <d v="2025-12-31T00:00:00"/>
    <d v="2025-12-31T00:00:00"/>
    <n v="0"/>
    <m/>
    <m/>
    <m/>
    <s v="nº Pessoas treinadas/ total de pessoas na unidade"/>
    <e v="#DIV/0!"/>
    <x v="6"/>
    <m/>
    <m/>
    <m/>
  </r>
  <r>
    <x v="1"/>
    <s v="Procuradoria Previdênciária"/>
    <s v="Atualização contínua da legislação em vigor"/>
    <s v="Cursos de capacitação e acompanhamento da nova legislação e suas alterações"/>
    <s v="Busca da melhoria da eficiência"/>
    <s v="Procuradoria"/>
    <x v="3"/>
    <s v="Treinar 80% dos servidores"/>
    <s v="CAPACITAÇÃO"/>
    <d v="2025-01-01T00:00:00"/>
    <d v="2025-12-31T00:00:00"/>
    <m/>
    <s v=""/>
    <m/>
    <m/>
    <m/>
    <s v="nº Pessoas treinadas/ total de pessoas na unidade"/>
    <e v="#DIV/0!"/>
    <x v="6"/>
    <m/>
    <m/>
    <m/>
  </r>
  <r>
    <x v="1"/>
    <s v="Procuradoria Previdênciária"/>
    <s v="Avaliação do passivo judicial"/>
    <s v="Elaborar relatório anual "/>
    <s v="Transparência"/>
    <s v="Procuradoria"/>
    <x v="3"/>
    <s v="1 relatório por ano"/>
    <s v="PROJETO"/>
    <d v="2025-01-01T00:00:00"/>
    <d v="2025-12-31T00:00:00"/>
    <m/>
    <s v=""/>
    <m/>
    <m/>
    <m/>
    <s v="% entregue da tarefa "/>
    <e v="#DIV/0!"/>
    <x v="6"/>
    <s v="Relatório 02/2025 disponível no site. "/>
    <m/>
    <m/>
  </r>
  <r>
    <x v="1"/>
    <s v="Procuradoria Previdênciária"/>
    <s v="Diminuir o passivo previdenciário por decisão judicial"/>
    <s v="Ampliar o conhecimento aos segurados quanto aos seus direitos"/>
    <s v="Diminuir o contecioso jurídico"/>
    <s v="Procuradoria"/>
    <x v="3"/>
    <s v="Reduzir em 20 % o Contencioso Judicial, diminuindo o passivo previdenciário por decisão judicial."/>
    <m/>
    <d v="2025-01-01T00:00:00"/>
    <d v="2025-12-31T00:00:00"/>
    <m/>
    <s v=""/>
    <m/>
    <m/>
    <m/>
    <m/>
    <e v="#DIV/0!"/>
    <x v="0"/>
    <s v="Juridico alegou que foge da alçada e do controle diminuir o passivo judicial pois as ações são movidas pelos segurados e não é possível prever."/>
    <m/>
    <m/>
  </r>
  <r>
    <x v="2"/>
    <s v="Tecnologia Da Informação"/>
    <s v="Adequação a LGPD e aprimoramento da area de Tecnologia de Informação. "/>
    <s v="Implantar pelas unidades as diretrizes de TI"/>
    <s v="Formalização dos processos e melhoria na Segurança da Informação"/>
    <s v="IPRESB"/>
    <x v="4"/>
    <s v="promover efetivamente ações para pratica diaria da Política de Segurança da Informação"/>
    <s v="PROJETO"/>
    <d v="2026-01-01T00:00:00"/>
    <d v="2026-12-31T00:00:00"/>
    <m/>
    <s v=""/>
    <m/>
    <m/>
    <m/>
    <s v="% entregue da tarefa "/>
    <e v="#DIV/0!"/>
    <x v="7"/>
    <m/>
    <m/>
    <m/>
  </r>
  <r>
    <x v="2"/>
    <s v="Almoxarifado"/>
    <s v="Adequação ao programa Barueri sem papel no Almoxarifado"/>
    <s v="Estudo para aquisições por lotes de itens não perecíveis e redução de papel (programa Barueri sem papel)"/>
    <s v="Redução de custos e diminuição de consumo de papel"/>
    <s v="Fernanda"/>
    <x v="4"/>
    <s v="Apresentar estudo de aquisições por lotes"/>
    <s v="PROJETO"/>
    <d v="2026-01-01T00:00:00"/>
    <d v="2026-12-31T00:00:00"/>
    <m/>
    <s v=""/>
    <m/>
    <m/>
    <m/>
    <s v="% entregue da tarefa "/>
    <e v="#DIV/0!"/>
    <x v="7"/>
    <m/>
    <m/>
    <m/>
  </r>
  <r>
    <x v="2"/>
    <s v="Licitações E Contratos"/>
    <s v="Atender a nova lei de licitação"/>
    <s v="Implantação do sistema de pregão eletrônico"/>
    <s v="Adequação à nova lei de licitação e diminuir os processos de dispensa de licitação com despesas de consumo"/>
    <s v="Paulina"/>
    <x v="4"/>
    <s v="Realizar 100% das aquisições de bens de consumo de forma eletrônica"/>
    <s v="PROJETO"/>
    <d v="2026-01-01T00:00:00"/>
    <d v="2026-12-31T00:00:00"/>
    <m/>
    <s v=""/>
    <m/>
    <m/>
    <m/>
    <s v="% entregue da tarefa "/>
    <e v="#DIV/0!"/>
    <x v="7"/>
    <m/>
    <m/>
    <m/>
  </r>
  <r>
    <x v="2"/>
    <s v="Gestão De Pessoal"/>
    <s v="Controlar de forma eficiente a jornada de trabalho dos servidores"/>
    <s v="Implantação de ponto eletrônico e banco de horas com regulamentação"/>
    <s v="Armazenar os registros de ponto de entrada, saída e pausa para refeição"/>
    <s v="Flávia/Rafael"/>
    <x v="4"/>
    <s v="100% da frequencia em modo eletronico "/>
    <m/>
    <d v="2026-01-01T00:00:00"/>
    <d v="2026-12-31T00:00:00"/>
    <m/>
    <s v=""/>
    <m/>
    <m/>
    <m/>
    <m/>
    <e v="#DIV/0!"/>
    <x v="0"/>
    <s v="Ponto eletrônico anulado conforme deliberação do Presidente na ata da Diretoria Executiva reunião janeiro/2023. Já existe regulamento do banco de horas conforme art. 9º da Lei 372/2016 e mensalmente o dep. pessoal realiza lançamento das horas devidas e extraordinarias."/>
    <m/>
    <m/>
  </r>
  <r>
    <x v="2"/>
    <s v="Arquivo"/>
    <s v="Gerenciar o fluxo e o armazenamento adequado dos documentos do arquivo"/>
    <s v="Planilha e arquivo físico contendo processos de todas as áreas do instituto"/>
    <s v="Ampliar o controle de entrada e saída de processos"/>
    <s v="Arthur"/>
    <x v="4"/>
    <s v="Controle total dos processos arquivados de todas as áreas do instituto"/>
    <s v="ESTRATÉGICO"/>
    <d v="2026-01-01T00:00:00"/>
    <d v="2026-12-31T00:00:00"/>
    <m/>
    <s v=""/>
    <m/>
    <m/>
    <m/>
    <s v="UNIDADES INCLUSAS NA PLANILHA/UNIDADES TOTAL EXISTENTES"/>
    <e v="#DIV/0!"/>
    <x v="7"/>
    <m/>
    <m/>
    <m/>
  </r>
  <r>
    <x v="2"/>
    <s v="Capacitação Servidores"/>
    <s v="Melhoria na area de conhecimento e condições de trabalho dos servidores"/>
    <s v="Cursos, palestras e congressos"/>
    <s v="Desenvolvimento profissional e pessoal dos servidores, assim como  acompanhar as leis vigentes"/>
    <s v="Marcelo Caetano"/>
    <x v="4"/>
    <s v="Treinar 100% dos servidores "/>
    <s v="CAPACITAÇÃO"/>
    <d v="2026-01-01T00:00:00"/>
    <d v="2026-12-31T00:00:00"/>
    <m/>
    <s v=""/>
    <m/>
    <m/>
    <m/>
    <s v="nº Pessoas treinadas/ total de pessoas na unidade"/>
    <e v="#DIV/0!"/>
    <x v="7"/>
    <m/>
    <m/>
    <m/>
  </r>
  <r>
    <x v="2"/>
    <s v="Bens Patrimoniais"/>
    <s v="Melhoria na gestão patrimonial"/>
    <s v="Levantamento de necessidades, manutenções preventivas e desfazimento de itens ociosos (sem reparo)"/>
    <s v="Melhor aproveitamento de itens existentes e liberação de espaço"/>
    <s v="Fernanda"/>
    <x v="4"/>
    <s v="Implementar 100% das ações de gestão patrimonial"/>
    <s v="PROJETO"/>
    <d v="2026-01-01T00:00:00"/>
    <d v="2026-12-31T00:00:00"/>
    <m/>
    <s v=""/>
    <m/>
    <m/>
    <m/>
    <s v="% entregue da tarefa "/>
    <e v="#DIV/0!"/>
    <x v="7"/>
    <m/>
    <m/>
    <m/>
  </r>
  <r>
    <x v="2"/>
    <s v="Processo Digital"/>
    <s v="Processo digital "/>
    <s v="Utilização do sistema solar"/>
    <s v="Reduzir utilização de papel"/>
    <s v="servidores instituto"/>
    <x v="4"/>
    <s v="100% dos processos via digital"/>
    <s v="PROJETO"/>
    <d v="2026-01-01T00:00:00"/>
    <d v="2026-12-31T00:00:00"/>
    <m/>
    <s v=""/>
    <m/>
    <m/>
    <m/>
    <s v="% entregue da tarefa "/>
    <e v="#DIV/0!"/>
    <x v="7"/>
    <m/>
    <m/>
    <m/>
  </r>
  <r>
    <x v="2"/>
    <s v="Capacitação Conselhos E Comite"/>
    <s v="Proporcionar  o desenvolvimento profissional e pessoal dos membros dos colegiados, assim como o acompanhar as leis vigentes"/>
    <s v="Cursos, palestras e congressos"/>
    <s v="qualificar os conselheiros para aperfeiçoar seus conhecimentos dentro de cada orgão que atuam"/>
    <s v="Marcelo Caetano"/>
    <x v="4"/>
    <s v="Treinar 100% dos conselhos e comitê"/>
    <s v="CAPACITAÇÃO"/>
    <d v="2026-01-01T00:00:00"/>
    <d v="2026-12-31T00:00:00"/>
    <m/>
    <s v=""/>
    <m/>
    <m/>
    <m/>
    <s v="nº Pessoas treinadas/ total de pessoas na unidade"/>
    <e v="#DIV/0!"/>
    <x v="7"/>
    <m/>
    <m/>
    <m/>
  </r>
  <r>
    <x v="3"/>
    <s v="Atuarial"/>
    <s v="Avaliação atuarial"/>
    <s v="Promover através de um Plano de custeio e financiamento as condições financeiras necessárias para o equilibrio atuarial "/>
    <s v="Equilíbrio financeiro do Instituto"/>
    <s v="Marcelo e Bruno"/>
    <x v="4"/>
    <s v="Elaborar relatório atuarial e registro do DRAA"/>
    <s v="PROJETO"/>
    <d v="2025-10-01T00:00:00"/>
    <d v="2026-03-31T00:00:00"/>
    <m/>
    <s v=""/>
    <m/>
    <m/>
    <m/>
    <s v="% entregue da tarefa "/>
    <e v="#DIV/0!"/>
    <x v="7"/>
    <m/>
    <m/>
    <m/>
  </r>
  <r>
    <x v="4"/>
    <s v="Base De Dados"/>
    <s v="Censo Previdenciário aposentados e pensionistas"/>
    <s v="Recadastramento mensal no mês do aniversário"/>
    <s v="Prova de vida e manter os dados atualizados"/>
    <s v="Atendimento"/>
    <x v="4"/>
    <s v="95% dos aposentados e pensionistas anualmente"/>
    <s v="ESTRATÉGICO"/>
    <d v="2026-01-01T00:00:00"/>
    <d v="2026-12-31T00:00:00"/>
    <m/>
    <s v=""/>
    <m/>
    <m/>
    <m/>
    <s v="Nº comparecimento / nº de aposentados e pensionistas p/ recadastrar"/>
    <e v="#DIV/0!"/>
    <x v="7"/>
    <m/>
    <m/>
    <m/>
  </r>
  <r>
    <x v="4"/>
    <s v="Base De Dados"/>
    <s v="Censo Previdenciário servidores ativos"/>
    <s v="Levantamento do público-alvo a ser recenseado e definição da logística e do_x000a_calendário de realização do censo; elaboração de ações_x000a_administrativas regulamentando a_x000a_realização do censo;"/>
    <s v="Proporcionar condições_x000a_técnicas efetivas de_x000a_atingimento do_x000a_Equilíbrio Financeiro e_x000a_Atuarial "/>
    <s v="Agentes previdenciários"/>
    <x v="4"/>
    <s v="Retomar recadastramento"/>
    <s v="ESTRATÉGICO"/>
    <d v="2026-01-01T00:00:00"/>
    <d v="2026-12-31T00:00:00"/>
    <m/>
    <s v=""/>
    <m/>
    <m/>
    <m/>
    <s v="Nº comparecimento / nº de servidores_x000a_ativos para recadastrar "/>
    <e v="#DIV/0!"/>
    <x v="7"/>
    <m/>
    <m/>
    <m/>
  </r>
  <r>
    <x v="4"/>
    <s v="Educação Previdenciaria "/>
    <s v="Educação previdenciária aos servidores ativos e inativos"/>
    <s v="Programas:PePrev/PPA/Pós Aposentadoria"/>
    <s v="Levar para os segurados conhecimento sobre os direitos previdenciarios"/>
    <s v="Envolve todos as Unidades de Gestão"/>
    <x v="4"/>
    <s v="PEPREV: convidar 100% da adm. Direta e indireta; PPA: convidar 100% dos segurados cuja previsão de aposentar daqui há 2 anos; PÓS APOSENTADORIA: convidar 100% dos aposentados"/>
    <s v="ESTRATÉGICO"/>
    <d v="2026-01-01T00:00:00"/>
    <d v="2026-12-31T00:00:00"/>
    <m/>
    <s v=""/>
    <m/>
    <m/>
    <m/>
    <s v="% convidados/total estimado"/>
    <e v="#DIV/0!"/>
    <x v="7"/>
    <m/>
    <m/>
    <m/>
  </r>
  <r>
    <x v="4"/>
    <s v="Educação Previdenciaria "/>
    <s v="Programa de treinamento e capacitação "/>
    <s v="Cursos de capacitação na área de atendimento e de regras de aposentadorias e de pensões por morte. "/>
    <s v="Aprimorar os conhecimentos dos servidores efetivos do IPRESB para melhor atender os segurados"/>
    <s v=" Marcelo"/>
    <x v="4"/>
    <s v="Treinar 100% dos servidores "/>
    <s v="CAPACITAÇÃO"/>
    <d v="2026-01-01T00:00:00"/>
    <d v="2026-12-31T00:00:00"/>
    <m/>
    <s v=""/>
    <m/>
    <m/>
    <m/>
    <s v="nº Pessoas treinadas/ total de pessoas na unidade"/>
    <e v="#DIV/0!"/>
    <x v="7"/>
    <m/>
    <m/>
    <m/>
  </r>
  <r>
    <x v="4"/>
    <s v="Compensação Previdenciária"/>
    <s v="Solicitar compensações previdenciárias"/>
    <s v="Elaboração de requerimentos"/>
    <s v="Compensação financeira entre os regimes de previdencia"/>
    <s v="Marcelo e Eliana"/>
    <x v="4"/>
    <s v="100% dos requerimentos relativos às aposentadorias e pensões homologadas pelo Tribunal de Contas"/>
    <s v="ESTRATÉGICO"/>
    <d v="2026-01-01T00:00:00"/>
    <d v="2026-12-31T00:00:00"/>
    <m/>
    <s v=""/>
    <m/>
    <m/>
    <m/>
    <s v="requerimentos COMPREV/beneficios homologados TCE"/>
    <e v="#DIV/0!"/>
    <x v="7"/>
    <s v="A análise do Ministério de Previdencia até homologação do Tribunal de Contas torna o processo moroso chegando a 1 ano de espera.  O fluxo é o seguinte: concessão benefício&gt;homologação TCE&gt;requerimento COMPREV. Portanto, metodologia de calculo ajustada: antes (compensado/total COMPREV), depois (requerimentos COMPREV/ homologações TCE). Informações da unid de benefícios prev. _x000a_"/>
    <m/>
    <m/>
  </r>
  <r>
    <x v="5"/>
    <s v="Orçamento"/>
    <s v=" Acompanhamento mensal do orçamento"/>
    <s v=" Efetuar/acompanhar despesas/receitas com auxílio do sistema de custos"/>
    <s v="Controlar o orçamento para planejar o futuro"/>
    <s v="Contadores"/>
    <x v="4"/>
    <s v="superavit orçamentário"/>
    <s v="ESTRATÉGICO"/>
    <d v="2026-01-01T00:00:00"/>
    <d v="2026-12-31T00:00:00"/>
    <d v="2026-12-31T00:00:00"/>
    <n v="0"/>
    <m/>
    <m/>
    <m/>
    <s v="Receita arrecadas &gt; Despesa empenhadas"/>
    <e v="#DIV/0!"/>
    <x v="7"/>
    <m/>
    <m/>
    <m/>
  </r>
  <r>
    <x v="5"/>
    <s v="Arrecadação"/>
    <s v="Controle de repasse de contribuições e aportes"/>
    <s v="Otimizar os processos de cobrança"/>
    <s v="Proporcionar melhoria na gestão financeira e controle gerencial das receitas oriundas das contribuições e aportes financeiros."/>
    <s v="Chefe de tesouraria e contadora."/>
    <x v="4"/>
    <s v="Garantir 100% do recolhimento das contribuições previdenciárias de acordo com a legislação"/>
    <s v="ESTRATÉGICO"/>
    <d v="2026-01-01T00:00:00"/>
    <d v="2026-12-31T00:00:00"/>
    <d v="2026-12-31T00:00:00"/>
    <n v="0"/>
    <m/>
    <m/>
    <m/>
    <s v="nº contribuições recebidas / nº total segurados ativos DIPR"/>
    <e v="#DIV/0!"/>
    <x v="7"/>
    <m/>
    <m/>
    <m/>
  </r>
  <r>
    <x v="5"/>
    <s v="Capacitação Servidores"/>
    <s v="Elaborar um programa permanente de treinamento voltado para as áreas do Instituto"/>
    <s v="Identificar cursos promovidos_x000a_que complementem à necessidade de informação e conhecimento de cada área_x000a_"/>
    <s v="Qualificar os servidores para aperfeiçoar seus conhecimentos dentro de cada orgão que atuam"/>
    <s v="Gestor"/>
    <x v="4"/>
    <s v="Treinar 100% dos servidores "/>
    <s v="CAPACITAÇÃO"/>
    <d v="2026-01-01T00:00:00"/>
    <d v="2026-12-31T00:00:00"/>
    <d v="2026-12-31T00:00:00"/>
    <n v="0"/>
    <m/>
    <m/>
    <m/>
    <s v="nº Pessoas treinadas/ total de pessoas na unidade"/>
    <e v="#DIV/0!"/>
    <x v="7"/>
    <m/>
    <m/>
    <m/>
  </r>
  <r>
    <x v="5"/>
    <s v="Tesouraria"/>
    <s v="Planejar e controlar as receitas, despesas e demais movimentações de caixa "/>
    <s v="Monitorar os prazos de vencimentos e executar tempestivamente "/>
    <s v="Proporcionar melhoria na gestão financeira "/>
    <s v="Chefe de tesouraria, Gerente de investimentos e contadora."/>
    <x v="4"/>
    <s v="Efetuar 100% os pagamentos sem exceder o limite previsto da clausula contratual ou do vencimento da nota fiscal"/>
    <s v="PROJETO"/>
    <d v="2026-01-01T00:00:00"/>
    <d v="2026-12-31T00:00:00"/>
    <d v="2026-12-31T00:00:00"/>
    <n v="0"/>
    <m/>
    <m/>
    <m/>
    <s v="% entregue da tarefa "/>
    <e v="#DIV/0!"/>
    <x v="7"/>
    <m/>
    <m/>
    <m/>
  </r>
  <r>
    <x v="0"/>
    <s v="IPRESB"/>
    <s v="CERTIFICAÇÃO PROFISSIONAL"/>
    <s v="Capacitar e obter a certificação profissional para gestores, dirigentes, membros conselhos e comitê "/>
    <s v="Atender as exigencias mínimas da Portaria Sec. Da Previdencia nº 9907/2020"/>
    <s v="Gabinete"/>
    <x v="4"/>
    <s v="100% comitê e a maioria de cada colegiado certificado"/>
    <s v="CAPACITAÇÃO"/>
    <d v="2026-01-01T00:00:00"/>
    <d v="2026-12-31T00:00:00"/>
    <m/>
    <s v=""/>
    <m/>
    <m/>
    <m/>
    <s v="nº Pessoas inscritas sem certificação RPPS/ nº total de conselheiros"/>
    <e v="#DIV/0!"/>
    <x v="7"/>
    <m/>
    <m/>
    <m/>
  </r>
  <r>
    <x v="0"/>
    <s v="IPRESB"/>
    <s v="COMISSÃO DE COMUNICAÇÃO"/>
    <s v=" divulgar as informações institucionais, previdenciárias e de finanças do Instituto."/>
    <s v="Manter os segurados informados de todas as ações do IPRESB."/>
    <s v="Gabinete"/>
    <x v="4"/>
    <s v="aumentar em 80% o número de seguidores;  disponibilizar conteudos periodicos sobre atos do IPRESB e programas na mídia "/>
    <s v="ESTRATÉGICO"/>
    <d v="2026-01-01T00:00:00"/>
    <d v="2026-12-31T00:00:00"/>
    <m/>
    <s v=""/>
    <m/>
    <m/>
    <m/>
    <s v="nº seguidores final 2022/nº seguidores meta"/>
    <e v="#DIV/0!"/>
    <x v="7"/>
    <m/>
    <m/>
    <m/>
  </r>
  <r>
    <x v="0"/>
    <s v="IPRESB"/>
    <s v="COMISSÃO DE PLANEJAMENTO ESTRATÉGICO"/>
    <s v="Comissão para acompanhamento e monitoramento do planejamento estratégico"/>
    <s v="Monitorar o andamento das ações para atingir as metas especificadas no planejamento estratégico alem de assessorar as unidades contribuindo nas melhorias dos processos "/>
    <s v="Gestores e Gabinete"/>
    <x v="4"/>
    <s v="monitoriamente das ações com atualização da planilha no mínimo trimestral e realizar a revisão anualmente"/>
    <m/>
    <d v="2026-01-01T00:00:00"/>
    <d v="2026-12-31T00:00:00"/>
    <m/>
    <s v=""/>
    <m/>
    <m/>
    <m/>
    <s v="% entregue da tarefa "/>
    <e v="#DIV/0!"/>
    <x v="0"/>
    <s v="Verificou-se que a maioria das ações são do cotiadiano das unidades não sendo necessário deslocar servidores para montar comissão. "/>
    <m/>
    <m/>
  </r>
  <r>
    <x v="0"/>
    <s v="IPRESB"/>
    <s v="INFORMATIVOS PERIÓDICOS"/>
    <s v="Elaboração do boletim informativo do IPRESB – INFOIPRESB, que disponibiliza as principais notícias do Instituto e pertinentes aos segurados."/>
    <s v="Disponibilizar as  notícias, informações financeiras e previdenciárias aos beneficiários  do Instituto."/>
    <s v="Imprensa e Servidores"/>
    <x v="4"/>
    <s v="04 edições ao ano"/>
    <s v="ESTRATÉGICO"/>
    <d v="2026-01-01T00:00:00"/>
    <d v="2026-12-31T00:00:00"/>
    <m/>
    <s v=""/>
    <m/>
    <m/>
    <m/>
    <s v="nº de edições realizadas/nº meta quant"/>
    <e v="#DIV/0!"/>
    <x v="7"/>
    <m/>
    <m/>
    <m/>
  </r>
  <r>
    <x v="0"/>
    <s v="IPRESB"/>
    <s v="Inscrições candidatos para eleição conselhos"/>
    <s v="Ampliar o método de inscrição e divulgação  "/>
    <s v="Aumentar a quantidade de candidatos "/>
    <s v="Gabinete"/>
    <x v="4"/>
    <s v="não há"/>
    <m/>
    <d v="2026-01-01T00:00:00"/>
    <d v="2026-12-31T00:00:00"/>
    <m/>
    <s v=""/>
    <m/>
    <m/>
    <m/>
    <m/>
    <e v="#DIV/0!"/>
    <x v="5"/>
    <m/>
    <m/>
    <m/>
  </r>
  <r>
    <x v="0"/>
    <s v="IPRESB"/>
    <s v="Otimizar o processo eleitoral para escolha dos conselheiros"/>
    <s v="Aprimoriar o processo de eleição online"/>
    <s v="Aumentar a participação dos segurados"/>
    <s v="Gabinete"/>
    <x v="4"/>
    <s v="não há"/>
    <m/>
    <d v="2026-01-01T00:00:00"/>
    <d v="2026-12-31T00:00:00"/>
    <m/>
    <s v=""/>
    <m/>
    <m/>
    <m/>
    <m/>
    <e v="#DIV/0!"/>
    <x v="5"/>
    <m/>
    <m/>
    <m/>
  </r>
  <r>
    <x v="0"/>
    <s v="IPRESB"/>
    <s v="PESQUISA DE SATISFAÇÃO"/>
    <s v="Incluir pesquisa de satisfação no site e no atendimento presencial."/>
    <s v="Medir os pontos fortes e fracos do Instituto."/>
    <s v="Diretoria Executiva"/>
    <x v="4"/>
    <s v="95% de satisfação"/>
    <s v="ESTRATÉGICO"/>
    <d v="2026-01-01T00:00:00"/>
    <d v="2026-12-31T00:00:00"/>
    <m/>
    <s v=""/>
    <m/>
    <m/>
    <m/>
    <s v="% satisfação positiva registrada na avaliação"/>
    <e v="#DIV/0!"/>
    <x v="7"/>
    <m/>
    <m/>
    <m/>
  </r>
  <r>
    <x v="0"/>
    <s v="IPRESB"/>
    <s v="Referência em gestão previdenciária"/>
    <s v="Certificação Pro-Gestão; participar das premiações nacionais "/>
    <s v="Plano de ação para atender as exigencias implementando boas práticas"/>
    <s v="Gabinete, controle interno e gestores"/>
    <x v="4"/>
    <s v="garantir 100% da certificação e min. 1 inscrição/ ano em premiação"/>
    <s v="PROJETO"/>
    <d v="2026-01-01T00:00:00"/>
    <d v="2026-12-31T00:00:00"/>
    <m/>
    <s v=""/>
    <m/>
    <m/>
    <m/>
    <s v="% entregue da tarefa "/>
    <e v="#DIV/0!"/>
    <x v="7"/>
    <m/>
    <m/>
    <m/>
  </r>
  <r>
    <x v="0"/>
    <s v="IPRESB"/>
    <s v="RELATÓRIO DE GOVERNANÇA CORPORATIVA "/>
    <s v="Elaboração e publicação do relatorio de governança corporativa semestralmente"/>
    <s v="Atender ao Nível III do Pró-Gestão e maior transparencia através da análise de cada unidade"/>
    <s v="Controle Interno e Gestores"/>
    <x v="4"/>
    <s v="Apresentar relatório semestralmente"/>
    <s v="PROJETO"/>
    <d v="2026-01-01T00:00:00"/>
    <d v="2026-12-31T00:00:00"/>
    <m/>
    <s v=""/>
    <m/>
    <m/>
    <m/>
    <s v="% entregue da tarefa "/>
    <e v="#DIV/0!"/>
    <x v="7"/>
    <m/>
    <m/>
    <m/>
  </r>
  <r>
    <x v="0"/>
    <s v="IPRESB"/>
    <s v="EVENTOS ONLINE"/>
    <s v="Disponibilizar transmissão online de determinados eventos como PEPREV, prestação de contas, etc"/>
    <s v="Atingir os segurados que não podem se deslocar"/>
    <s v="Diretoria Executiva, Setor Previdenciário e Financeiro"/>
    <x v="4"/>
    <s v="1 transmissão/ano prog. Prev. e 1  prestação de contas/ ano_x000a_"/>
    <s v="ESTRATÉGICO"/>
    <d v="2026-01-01T00:00:00"/>
    <d v="2026-12-31T00:00:00"/>
    <m/>
    <s v=""/>
    <n v="3"/>
    <n v="3"/>
    <m/>
    <s v="eventos online transmitidos/total estimado"/>
    <n v="0"/>
    <x v="7"/>
    <s v="Pós aposentadoria online em 2023 e PPA online 2024. Próximo prog. prev. será o PEPREV. Após experiências nos programas citados, meta  ajustada em 2025 para 1 transmissão por ano por programa previdenciário. _x000a_"/>
    <m/>
    <m/>
  </r>
  <r>
    <x v="3"/>
    <s v="Política De Investimentos"/>
    <s v=" Elaboração anual da Política de Investimentos "/>
    <s v="Análise da conjuntura econômica, cenários e perspectivas do mercado financeiro; Definição das estratégias de alocação; Gestão de investimentos, considerando sua estrutura, propostas de aprimoramento, critérios de credenciamento para escolha das instituições financeiras_x000a_"/>
    <s v="Constituir reservas em quantidades suficientes para garantir os planos de benefícios"/>
    <s v="Comitê de Investimentos"/>
    <x v="4"/>
    <s v="Aprovação do Conselho de Administração e enviar p/ CADPREV"/>
    <s v="PROJETO"/>
    <d v="2025-11-01T00:00:00"/>
    <d v="2025-12-31T00:00:00"/>
    <d v="2025-12-31T00:00:00"/>
    <n v="0"/>
    <m/>
    <m/>
    <m/>
    <s v="% entregue da tarefa "/>
    <e v="#DIV/0!"/>
    <x v="7"/>
    <m/>
    <m/>
    <m/>
  </r>
  <r>
    <x v="3"/>
    <s v="Carteira De Investimentos"/>
    <s v=" Melhoria contínua dos mecanismos de controle da carteira de investimentos"/>
    <s v=" Monitoramento diário da carteira de investimentos com auxílio do software e da assessoria de investimentos"/>
    <s v="Gerenciar riscos"/>
    <s v="Gestor, gerente de investimentos e agente previdenciário."/>
    <x v="4"/>
    <s v="Alcançar a rentabilidade mínima prevista na Política de Investimentos"/>
    <s v="ESTRATÉGICO"/>
    <d v="2026-01-01T00:00:00"/>
    <d v="2026-12-31T00:00:00"/>
    <d v="2026-12-31T00:00:00"/>
    <n v="0"/>
    <m/>
    <m/>
    <m/>
    <s v="% do Retorno dos Investimetos &gt;= % Meta_x000a_Atuarial"/>
    <e v="#DIV/0!"/>
    <x v="7"/>
    <m/>
    <m/>
    <m/>
  </r>
  <r>
    <x v="3"/>
    <s v="Capacitação Comitê"/>
    <s v="Melhoria na área de conhecimento dos membros do Comitê"/>
    <s v="Cursos, palestras e congressos"/>
    <s v="Nortear as ações do Comitê para maior eficiência financeira dos investimentos"/>
    <s v=" Presidente do Comitê"/>
    <x v="4"/>
    <s v="Treinar 100% dos membros do Comitê de Investimentos em matéria sobre o sistema financeiro, mercado financeiro e de capitais e fundos de investimentos."/>
    <s v="CAPACITAÇÃO"/>
    <d v="2026-01-01T00:00:00"/>
    <d v="2026-12-31T00:00:00"/>
    <d v="2026-12-31T00:00:00"/>
    <n v="0"/>
    <m/>
    <m/>
    <m/>
    <s v="nº Pessoas treinadas/ total de pessoas na unidade"/>
    <e v="#DIV/0!"/>
    <x v="7"/>
    <m/>
    <m/>
    <m/>
  </r>
  <r>
    <x v="1"/>
    <s v="Procuradoria Previdênciária"/>
    <s v="Atualização contínua da legislação em vigor"/>
    <s v="Cursos de capacitação e acompanhamento da nova legislação e suas alterações"/>
    <s v="Busca da melhoria da eficiência"/>
    <s v="Procuradoria"/>
    <x v="4"/>
    <s v="Treinar 80% dos servidores"/>
    <s v="CAPACITAÇÃO"/>
    <d v="2026-01-01T00:00:00"/>
    <d v="2026-12-31T00:00:00"/>
    <m/>
    <s v=""/>
    <m/>
    <m/>
    <m/>
    <s v="nº Pessoas treinadas/ total de pessoas na unidade"/>
    <e v="#DIV/0!"/>
    <x v="7"/>
    <m/>
    <m/>
    <m/>
  </r>
  <r>
    <x v="1"/>
    <s v="Procuradoria Previdênciária"/>
    <s v="Avaliação do passivo judicial"/>
    <s v="Elaborar relatório anual "/>
    <s v="Transparência"/>
    <s v="Procuradoria"/>
    <x v="4"/>
    <s v="1 relatório por ano"/>
    <s v="PROJETO"/>
    <d v="2026-01-01T00:00:00"/>
    <d v="2026-12-31T00:00:00"/>
    <m/>
    <s v=""/>
    <m/>
    <m/>
    <m/>
    <s v="% entregue da tarefa "/>
    <e v="#DIV/0!"/>
    <x v="7"/>
    <m/>
    <m/>
    <m/>
  </r>
  <r>
    <x v="1"/>
    <s v="Procuradoria Previdênciária"/>
    <s v="Diminuir o passivo previdenciário por decisão judicial"/>
    <s v="Ampliar o conhecimento aos segurados quanto aos seus direitos"/>
    <s v="Diminuir o contecioso jurídico"/>
    <s v="Procuradoria"/>
    <x v="4"/>
    <s v="Reduzir em 20 % o Contencioso Judicial, diminuindo o passivo previdenciário por decisão judicial."/>
    <m/>
    <d v="2026-01-01T00:00:00"/>
    <d v="2026-12-31T00:00:00"/>
    <m/>
    <s v=""/>
    <m/>
    <m/>
    <m/>
    <m/>
    <e v="#DIV/0!"/>
    <x v="0"/>
    <s v="Juridico alegou que foge da alçada e do controle diminuir o passivo judicial pois as ações são movidas pelos segurados e não é possível prever."/>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7" cacheId="6"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161" rowHeaderCaption="Status">
  <location ref="B54:C60" firstHeaderRow="1" firstDataRow="1" firstDataCol="1"/>
  <pivotFields count="22">
    <pivotField showAll="0">
      <items count="11">
        <item x="2"/>
        <item x="4"/>
        <item m="1" x="8"/>
        <item x="0"/>
        <item x="1"/>
        <item m="1" x="7"/>
        <item m="1" x="9"/>
        <item x="5"/>
        <item x="3"/>
        <item x="6"/>
        <item t="default"/>
      </items>
    </pivotField>
    <pivotField showAll="0"/>
    <pivotField showAll="0"/>
    <pivotField showAll="0"/>
    <pivotField showAll="0"/>
    <pivotField showAll="0"/>
    <pivotField showAll="0">
      <items count="6">
        <item h="1" x="0"/>
        <item h="1" x="1"/>
        <item h="1" x="2"/>
        <item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1"/>
        <item x="6"/>
        <item x="5"/>
        <item x="7"/>
        <item m="1" x="9"/>
        <item x="0"/>
        <item x="4"/>
        <item x="3"/>
        <item x="2"/>
        <item m="1" x="8"/>
        <item t="default"/>
      </items>
    </pivotField>
    <pivotField showAll="0"/>
    <pivotField showAll="0" defaultSubtotal="0"/>
    <pivotField showAll="0" defaultSubtotal="0"/>
  </pivotFields>
  <rowFields count="1">
    <field x="18"/>
  </rowFields>
  <rowItems count="6">
    <i>
      <x/>
    </i>
    <i>
      <x v="1"/>
    </i>
    <i>
      <x v="2"/>
    </i>
    <i>
      <x v="3"/>
    </i>
    <i>
      <x v="5"/>
    </i>
    <i t="grand">
      <x/>
    </i>
  </rowItems>
  <colItems count="1">
    <i/>
  </colItems>
  <dataFields count="1">
    <dataField name="Distr. %" fld="18" subtotal="count" showDataAs="percentOfTotal" baseField="0" baseItem="0" numFmtId="9"/>
  </dataFields>
  <formats count="63">
    <format dxfId="304">
      <pivotArea outline="0" collapsedLevelsAreSubtotals="1" fieldPosition="0"/>
    </format>
    <format dxfId="305">
      <pivotArea dataOnly="0" labelOnly="1" outline="0" axis="axisValues" fieldPosition="0"/>
    </format>
    <format dxfId="306">
      <pivotArea type="all" dataOnly="0" outline="0" fieldPosition="0"/>
    </format>
    <format dxfId="307">
      <pivotArea outline="0" collapsedLevelsAreSubtotals="1" fieldPosition="0"/>
    </format>
    <format dxfId="308">
      <pivotArea field="0" type="button" dataOnly="0" labelOnly="1" outline="0"/>
    </format>
    <format dxfId="309">
      <pivotArea dataOnly="0" labelOnly="1" grandRow="1" outline="0" fieldPosition="0"/>
    </format>
    <format dxfId="310">
      <pivotArea dataOnly="0" labelOnly="1" outline="0" axis="axisValues" fieldPosition="0"/>
    </format>
    <format dxfId="311">
      <pivotArea outline="0" fieldPosition="0">
        <references count="1">
          <reference field="4294967294" count="1">
            <x v="0"/>
          </reference>
        </references>
      </pivotArea>
    </format>
    <format dxfId="312">
      <pivotArea outline="0" collapsedLevelsAreSubtotals="1" fieldPosition="0">
        <references count="1">
          <reference field="4294967294" count="1" selected="0">
            <x v="0"/>
          </reference>
        </references>
      </pivotArea>
    </format>
    <format dxfId="313">
      <pivotArea type="all" dataOnly="0" outline="0" fieldPosition="0"/>
    </format>
    <format dxfId="314">
      <pivotArea outline="0" collapsedLevelsAreSubtotals="1" fieldPosition="0"/>
    </format>
    <format dxfId="315">
      <pivotArea field="18" type="button" dataOnly="0" labelOnly="1" outline="0" axis="axisRow" fieldPosition="0"/>
    </format>
    <format dxfId="316">
      <pivotArea dataOnly="0" labelOnly="1" fieldPosition="0">
        <references count="1">
          <reference field="18" count="0"/>
        </references>
      </pivotArea>
    </format>
    <format dxfId="317">
      <pivotArea dataOnly="0" labelOnly="1" grandRow="1" outline="0" fieldPosition="0"/>
    </format>
    <format dxfId="318">
      <pivotArea dataOnly="0" labelOnly="1" outline="0" axis="axisValues" fieldPosition="0"/>
    </format>
    <format dxfId="319">
      <pivotArea type="all" dataOnly="0" outline="0" fieldPosition="0"/>
    </format>
    <format dxfId="320">
      <pivotArea outline="0" collapsedLevelsAreSubtotals="1" fieldPosition="0"/>
    </format>
    <format dxfId="321">
      <pivotArea field="18" type="button" dataOnly="0" labelOnly="1" outline="0" axis="axisRow" fieldPosition="0"/>
    </format>
    <format dxfId="322">
      <pivotArea dataOnly="0" labelOnly="1" fieldPosition="0">
        <references count="1">
          <reference field="18" count="0"/>
        </references>
      </pivotArea>
    </format>
    <format dxfId="323">
      <pivotArea dataOnly="0" labelOnly="1" grandRow="1" outline="0" fieldPosition="0"/>
    </format>
    <format dxfId="324">
      <pivotArea dataOnly="0" labelOnly="1" outline="0" axis="axisValues" fieldPosition="0"/>
    </format>
    <format dxfId="325">
      <pivotArea type="all" dataOnly="0" outline="0" fieldPosition="0"/>
    </format>
    <format dxfId="326">
      <pivotArea outline="0" collapsedLevelsAreSubtotals="1" fieldPosition="0"/>
    </format>
    <format dxfId="327">
      <pivotArea field="18" type="button" dataOnly="0" labelOnly="1" outline="0" axis="axisRow" fieldPosition="0"/>
    </format>
    <format dxfId="328">
      <pivotArea dataOnly="0" labelOnly="1" fieldPosition="0">
        <references count="1">
          <reference field="18" count="0"/>
        </references>
      </pivotArea>
    </format>
    <format dxfId="329">
      <pivotArea dataOnly="0" labelOnly="1" grandRow="1" outline="0" fieldPosition="0"/>
    </format>
    <format dxfId="330">
      <pivotArea dataOnly="0" labelOnly="1" outline="0" axis="axisValues" fieldPosition="0"/>
    </format>
    <format dxfId="331">
      <pivotArea type="all" dataOnly="0" outline="0" fieldPosition="0"/>
    </format>
    <format dxfId="332">
      <pivotArea outline="0" collapsedLevelsAreSubtotals="1" fieldPosition="0"/>
    </format>
    <format dxfId="333">
      <pivotArea field="18" type="button" dataOnly="0" labelOnly="1" outline="0" axis="axisRow" fieldPosition="0"/>
    </format>
    <format dxfId="334">
      <pivotArea dataOnly="0" labelOnly="1" fieldPosition="0">
        <references count="1">
          <reference field="18" count="0"/>
        </references>
      </pivotArea>
    </format>
    <format dxfId="335">
      <pivotArea dataOnly="0" labelOnly="1" grandRow="1" outline="0" fieldPosition="0"/>
    </format>
    <format dxfId="336">
      <pivotArea dataOnly="0" labelOnly="1" outline="0" axis="axisValues" fieldPosition="0"/>
    </format>
    <format dxfId="337">
      <pivotArea type="all" dataOnly="0" outline="0" fieldPosition="0"/>
    </format>
    <format dxfId="338">
      <pivotArea outline="0" collapsedLevelsAreSubtotals="1" fieldPosition="0"/>
    </format>
    <format dxfId="339">
      <pivotArea field="18" type="button" dataOnly="0" labelOnly="1" outline="0" axis="axisRow" fieldPosition="0"/>
    </format>
    <format dxfId="340">
      <pivotArea dataOnly="0" labelOnly="1" fieldPosition="0">
        <references count="1">
          <reference field="18" count="0"/>
        </references>
      </pivotArea>
    </format>
    <format dxfId="341">
      <pivotArea dataOnly="0" labelOnly="1" grandRow="1" outline="0" fieldPosition="0"/>
    </format>
    <format dxfId="342">
      <pivotArea dataOnly="0" labelOnly="1" outline="0" axis="axisValues" fieldPosition="0"/>
    </format>
    <format dxfId="343">
      <pivotArea type="all" dataOnly="0" outline="0" fieldPosition="0"/>
    </format>
    <format dxfId="344">
      <pivotArea outline="0" collapsedLevelsAreSubtotals="1" fieldPosition="0"/>
    </format>
    <format dxfId="345">
      <pivotArea field="18" type="button" dataOnly="0" labelOnly="1" outline="0" axis="axisRow" fieldPosition="0"/>
    </format>
    <format dxfId="346">
      <pivotArea dataOnly="0" labelOnly="1" fieldPosition="0">
        <references count="1">
          <reference field="18" count="0"/>
        </references>
      </pivotArea>
    </format>
    <format dxfId="347">
      <pivotArea dataOnly="0" labelOnly="1" grandRow="1" outline="0" fieldPosition="0"/>
    </format>
    <format dxfId="348">
      <pivotArea dataOnly="0" labelOnly="1" outline="0" axis="axisValues" fieldPosition="0"/>
    </format>
    <format dxfId="349">
      <pivotArea type="all" dataOnly="0" outline="0" fieldPosition="0"/>
    </format>
    <format dxfId="350">
      <pivotArea outline="0" collapsedLevelsAreSubtotals="1" fieldPosition="0"/>
    </format>
    <format dxfId="351">
      <pivotArea field="18" type="button" dataOnly="0" labelOnly="1" outline="0" axis="axisRow" fieldPosition="0"/>
    </format>
    <format dxfId="352">
      <pivotArea dataOnly="0" labelOnly="1" fieldPosition="0">
        <references count="1">
          <reference field="18" count="0"/>
        </references>
      </pivotArea>
    </format>
    <format dxfId="353">
      <pivotArea dataOnly="0" labelOnly="1" grandRow="1" outline="0" fieldPosition="0"/>
    </format>
    <format dxfId="354">
      <pivotArea dataOnly="0" labelOnly="1" outline="0" axis="axisValues" fieldPosition="0"/>
    </format>
    <format dxfId="355">
      <pivotArea type="all" dataOnly="0" outline="0" fieldPosition="0"/>
    </format>
    <format dxfId="356">
      <pivotArea outline="0" collapsedLevelsAreSubtotals="1" fieldPosition="0"/>
    </format>
    <format dxfId="357">
      <pivotArea field="18" type="button" dataOnly="0" labelOnly="1" outline="0" axis="axisRow" fieldPosition="0"/>
    </format>
    <format dxfId="358">
      <pivotArea dataOnly="0" labelOnly="1" outline="0" axis="axisValues" fieldPosition="0"/>
    </format>
    <format dxfId="359">
      <pivotArea dataOnly="0" labelOnly="1" fieldPosition="0">
        <references count="1">
          <reference field="18" count="5">
            <x v="0"/>
            <x v="5"/>
            <x v="6"/>
            <x v="7"/>
            <x v="8"/>
          </reference>
        </references>
      </pivotArea>
    </format>
    <format dxfId="360">
      <pivotArea dataOnly="0" labelOnly="1" grandRow="1" outline="0" fieldPosition="0"/>
    </format>
    <format dxfId="361">
      <pivotArea type="all" dataOnly="0" outline="0" fieldPosition="0"/>
    </format>
    <format dxfId="362">
      <pivotArea outline="0" collapsedLevelsAreSubtotals="1" fieldPosition="0"/>
    </format>
    <format dxfId="363">
      <pivotArea field="18" type="button" dataOnly="0" labelOnly="1" outline="0" axis="axisRow" fieldPosition="0"/>
    </format>
    <format dxfId="364">
      <pivotArea dataOnly="0" labelOnly="1" outline="0" axis="axisValues" fieldPosition="0"/>
    </format>
    <format dxfId="365">
      <pivotArea dataOnly="0" labelOnly="1" fieldPosition="0">
        <references count="1">
          <reference field="18" count="5">
            <x v="0"/>
            <x v="5"/>
            <x v="6"/>
            <x v="7"/>
            <x v="8"/>
          </reference>
        </references>
      </pivotArea>
    </format>
    <format dxfId="366">
      <pivotArea dataOnly="0" labelOnly="1" grandRow="1" outline="0" fieldPosition="0"/>
    </format>
  </formats>
  <chartFormats count="23">
    <chartFormat chart="7" format="0" series="1">
      <pivotArea type="data" outline="0" fieldPosition="0">
        <references count="1">
          <reference field="4294967294" count="1" selected="0">
            <x v="0"/>
          </reference>
        </references>
      </pivotArea>
    </chartFormat>
    <chartFormat chart="7" format="1">
      <pivotArea type="data" outline="0" fieldPosition="0">
        <references count="2">
          <reference field="4294967294" count="1" selected="0">
            <x v="0"/>
          </reference>
          <reference field="18" count="1" selected="0">
            <x v="3"/>
          </reference>
        </references>
      </pivotArea>
    </chartFormat>
    <chartFormat chart="7" format="2">
      <pivotArea type="data" outline="0" fieldPosition="0">
        <references count="2">
          <reference field="4294967294" count="1" selected="0">
            <x v="0"/>
          </reference>
          <reference field="18" count="1" selected="0">
            <x v="1"/>
          </reference>
        </references>
      </pivotArea>
    </chartFormat>
    <chartFormat chart="7" format="3">
      <pivotArea type="data" outline="0" fieldPosition="0">
        <references count="2">
          <reference field="4294967294" count="1" selected="0">
            <x v="0"/>
          </reference>
          <reference field="18" count="1" selected="0">
            <x v="2"/>
          </reference>
        </references>
      </pivotArea>
    </chartFormat>
    <chartFormat chart="7" format="4">
      <pivotArea type="data" outline="0" fieldPosition="0">
        <references count="2">
          <reference field="4294967294" count="1" selected="0">
            <x v="0"/>
          </reference>
          <reference field="18" count="1" selected="0">
            <x v="0"/>
          </reference>
        </references>
      </pivotArea>
    </chartFormat>
    <chartFormat chart="7" format="5">
      <pivotArea type="data" outline="0" fieldPosition="0">
        <references count="2">
          <reference field="4294967294" count="1" selected="0">
            <x v="0"/>
          </reference>
          <reference field="18" count="1" selected="0">
            <x v="4"/>
          </reference>
        </references>
      </pivotArea>
    </chartFormat>
    <chartFormat chart="7" format="6">
      <pivotArea type="data" outline="0" fieldPosition="0">
        <references count="2">
          <reference field="4294967294" count="1" selected="0">
            <x v="0"/>
          </reference>
          <reference field="18" count="1" selected="0">
            <x v="5"/>
          </reference>
        </references>
      </pivotArea>
    </chartFormat>
    <chartFormat chart="7" format="7">
      <pivotArea type="data" outline="0" fieldPosition="0">
        <references count="2">
          <reference field="4294967294" count="1" selected="0">
            <x v="0"/>
          </reference>
          <reference field="18" count="1" selected="0">
            <x v="6"/>
          </reference>
        </references>
      </pivotArea>
    </chartFormat>
    <chartFormat chart="7" format="8">
      <pivotArea type="data" outline="0" fieldPosition="0">
        <references count="2">
          <reference field="4294967294" count="1" selected="0">
            <x v="0"/>
          </reference>
          <reference field="18" count="1" selected="0">
            <x v="7"/>
          </reference>
        </references>
      </pivotArea>
    </chartFormat>
    <chartFormat chart="7" format="9">
      <pivotArea type="data" outline="0" fieldPosition="0">
        <references count="2">
          <reference field="4294967294" count="1" selected="0">
            <x v="0"/>
          </reference>
          <reference field="18" count="1" selected="0">
            <x v="8"/>
          </reference>
        </references>
      </pivotArea>
    </chartFormat>
    <chartFormat chart="7" format="10">
      <pivotArea type="data" outline="0" fieldPosition="0">
        <references count="2">
          <reference field="4294967294" count="1" selected="0">
            <x v="0"/>
          </reference>
          <reference field="18" count="1" selected="0">
            <x v="9"/>
          </reference>
        </references>
      </pivotArea>
    </chartFormat>
    <chartFormat chart="25" format="11" series="1">
      <pivotArea type="data" outline="0" fieldPosition="0">
        <references count="1">
          <reference field="4294967294" count="1" selected="0">
            <x v="0"/>
          </reference>
        </references>
      </pivotArea>
    </chartFormat>
    <chartFormat chart="25" format="12">
      <pivotArea type="data" outline="0" fieldPosition="0">
        <references count="2">
          <reference field="4294967294" count="1" selected="0">
            <x v="0"/>
          </reference>
          <reference field="18" count="1" selected="0">
            <x v="0"/>
          </reference>
        </references>
      </pivotArea>
    </chartFormat>
    <chartFormat chart="25" format="13">
      <pivotArea type="data" outline="0" fieldPosition="0">
        <references count="2">
          <reference field="4294967294" count="1" selected="0">
            <x v="0"/>
          </reference>
          <reference field="18" count="1" selected="0">
            <x v="5"/>
          </reference>
        </references>
      </pivotArea>
    </chartFormat>
    <chartFormat chart="25" format="14">
      <pivotArea type="data" outline="0" fieldPosition="0">
        <references count="2">
          <reference field="4294967294" count="1" selected="0">
            <x v="0"/>
          </reference>
          <reference field="18" count="1" selected="0">
            <x v="6"/>
          </reference>
        </references>
      </pivotArea>
    </chartFormat>
    <chartFormat chart="25" format="15">
      <pivotArea type="data" outline="0" fieldPosition="0">
        <references count="2">
          <reference field="4294967294" count="1" selected="0">
            <x v="0"/>
          </reference>
          <reference field="18" count="1" selected="0">
            <x v="7"/>
          </reference>
        </references>
      </pivotArea>
    </chartFormat>
    <chartFormat chart="25" format="16">
      <pivotArea type="data" outline="0" fieldPosition="0">
        <references count="2">
          <reference field="4294967294" count="1" selected="0">
            <x v="0"/>
          </reference>
          <reference field="18" count="1" selected="0">
            <x v="8"/>
          </reference>
        </references>
      </pivotArea>
    </chartFormat>
    <chartFormat chart="26" format="17" series="1">
      <pivotArea type="data" outline="0" fieldPosition="0">
        <references count="1">
          <reference field="4294967294" count="1" selected="0">
            <x v="0"/>
          </reference>
        </references>
      </pivotArea>
    </chartFormat>
    <chartFormat chart="26" format="18">
      <pivotArea type="data" outline="0" fieldPosition="0">
        <references count="2">
          <reference field="4294967294" count="1" selected="0">
            <x v="0"/>
          </reference>
          <reference field="18" count="1" selected="0">
            <x v="0"/>
          </reference>
        </references>
      </pivotArea>
    </chartFormat>
    <chartFormat chart="26" format="19">
      <pivotArea type="data" outline="0" fieldPosition="0">
        <references count="2">
          <reference field="4294967294" count="1" selected="0">
            <x v="0"/>
          </reference>
          <reference field="18" count="1" selected="0">
            <x v="5"/>
          </reference>
        </references>
      </pivotArea>
    </chartFormat>
    <chartFormat chart="26" format="20">
      <pivotArea type="data" outline="0" fieldPosition="0">
        <references count="2">
          <reference field="4294967294" count="1" selected="0">
            <x v="0"/>
          </reference>
          <reference field="18" count="1" selected="0">
            <x v="6"/>
          </reference>
        </references>
      </pivotArea>
    </chartFormat>
    <chartFormat chart="26" format="21">
      <pivotArea type="data" outline="0" fieldPosition="0">
        <references count="2">
          <reference field="4294967294" count="1" selected="0">
            <x v="0"/>
          </reference>
          <reference field="18" count="1" selected="0">
            <x v="7"/>
          </reference>
        </references>
      </pivotArea>
    </chartFormat>
    <chartFormat chart="26" format="22">
      <pivotArea type="data" outline="0" fieldPosition="0">
        <references count="2">
          <reference field="4294967294" count="1" selected="0">
            <x v="0"/>
          </reference>
          <reference field="18" count="1" selected="0">
            <x v="8"/>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6"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4" rowHeaderCaption="Status">
  <location ref="K6:M12" firstHeaderRow="0" firstDataRow="1" firstDataCol="1"/>
  <pivotFields count="22">
    <pivotField showAll="0">
      <items count="11">
        <item x="2"/>
        <item x="4"/>
        <item m="1" x="8"/>
        <item x="0"/>
        <item x="1"/>
        <item m="1" x="7"/>
        <item m="1" x="9"/>
        <item x="5"/>
        <item x="3"/>
        <item x="6"/>
        <item t="default"/>
      </items>
    </pivotField>
    <pivotField showAll="0"/>
    <pivotField showAll="0"/>
    <pivotField showAll="0"/>
    <pivotField showAll="0"/>
    <pivotField showAll="0"/>
    <pivotField showAll="0">
      <items count="6">
        <item h="1" x="0"/>
        <item h="1" x="1"/>
        <item h="1" x="2"/>
        <item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axis="axisRow" dataField="1" showAll="0">
      <items count="11">
        <item x="1"/>
        <item x="6"/>
        <item x="7"/>
        <item m="1" x="9"/>
        <item x="0"/>
        <item x="4"/>
        <item x="3"/>
        <item x="2"/>
        <item m="1" x="8"/>
        <item x="5"/>
        <item t="default"/>
      </items>
    </pivotField>
    <pivotField showAll="0"/>
    <pivotField showAll="0" defaultSubtotal="0"/>
    <pivotField showAll="0" defaultSubtotal="0"/>
  </pivotFields>
  <rowFields count="1">
    <field x="18"/>
  </rowFields>
  <rowItems count="6">
    <i>
      <x/>
    </i>
    <i>
      <x v="1"/>
    </i>
    <i>
      <x v="2"/>
    </i>
    <i>
      <x v="4"/>
    </i>
    <i>
      <x v="9"/>
    </i>
    <i t="grand">
      <x/>
    </i>
  </rowItems>
  <colFields count="1">
    <field x="-2"/>
  </colFields>
  <colItems count="2">
    <i>
      <x/>
    </i>
    <i i="1">
      <x v="1"/>
    </i>
  </colItems>
  <dataFields count="2">
    <dataField name="Projetos" fld="18" subtotal="count" baseField="12" baseItem="0"/>
    <dataField name="Distr. %" fld="18" subtotal="count" showDataAs="percentOfTotal" baseField="0" baseItem="0" numFmtId="9"/>
  </dataFields>
  <formats count="51">
    <format dxfId="367">
      <pivotArea dataOnly="0" labelOnly="1" outline="0" axis="axisValues" fieldPosition="0"/>
    </format>
    <format dxfId="368">
      <pivotArea type="all" dataOnly="0" outline="0" fieldPosition="0"/>
    </format>
    <format dxfId="369">
      <pivotArea outline="0" collapsedLevelsAreSubtotals="1" fieldPosition="0"/>
    </format>
    <format dxfId="370">
      <pivotArea field="0" type="button" dataOnly="0" labelOnly="1" outline="0"/>
    </format>
    <format dxfId="371">
      <pivotArea dataOnly="0" labelOnly="1" grandRow="1" outline="0" fieldPosition="0"/>
    </format>
    <format dxfId="372">
      <pivotArea dataOnly="0" labelOnly="1" outline="0" axis="axisValues" fieldPosition="0"/>
    </format>
    <format dxfId="373">
      <pivotArea outline="0" fieldPosition="0">
        <references count="1">
          <reference field="4294967294" count="1">
            <x v="1"/>
          </reference>
        </references>
      </pivotArea>
    </format>
    <format dxfId="374">
      <pivotArea outline="0" collapsedLevelsAreSubtotals="1" fieldPosition="0">
        <references count="1">
          <reference field="4294967294" count="1" selected="0">
            <x v="1"/>
          </reference>
        </references>
      </pivotArea>
    </format>
    <format dxfId="375">
      <pivotArea field="18" type="button" dataOnly="0" labelOnly="1" outline="0" axis="axisRow" fieldPosition="0"/>
    </format>
    <format dxfId="376">
      <pivotArea dataOnly="0" labelOnly="1" outline="0" fieldPosition="0">
        <references count="1">
          <reference field="4294967294" count="2">
            <x v="0"/>
            <x v="1"/>
          </reference>
        </references>
      </pivotArea>
    </format>
    <format dxfId="377">
      <pivotArea collapsedLevelsAreSubtotals="1" fieldPosition="0">
        <references count="1">
          <reference field="18" count="0"/>
        </references>
      </pivotArea>
    </format>
    <format dxfId="378">
      <pivotArea dataOnly="0" labelOnly="1" fieldPosition="0">
        <references count="1">
          <reference field="18" count="0"/>
        </references>
      </pivotArea>
    </format>
    <format dxfId="379">
      <pivotArea grandRow="1" outline="0" collapsedLevelsAreSubtotals="1" fieldPosition="0"/>
    </format>
    <format dxfId="380">
      <pivotArea dataOnly="0" labelOnly="1" grandRow="1" outline="0" fieldPosition="0"/>
    </format>
    <format dxfId="381">
      <pivotArea field="18" type="button" dataOnly="0" labelOnly="1" outline="0" axis="axisRow" fieldPosition="0"/>
    </format>
    <format dxfId="382">
      <pivotArea dataOnly="0" labelOnly="1" outline="0" fieldPosition="0">
        <references count="1">
          <reference field="4294967294" count="2">
            <x v="0"/>
            <x v="1"/>
          </reference>
        </references>
      </pivotArea>
    </format>
    <format dxfId="383">
      <pivotArea type="all" dataOnly="0" outline="0" fieldPosition="0"/>
    </format>
    <format dxfId="384">
      <pivotArea outline="0" collapsedLevelsAreSubtotals="1" fieldPosition="0"/>
    </format>
    <format dxfId="385">
      <pivotArea field="18" type="button" dataOnly="0" labelOnly="1" outline="0" axis="axisRow" fieldPosition="0"/>
    </format>
    <format dxfId="386">
      <pivotArea dataOnly="0" labelOnly="1" fieldPosition="0">
        <references count="1">
          <reference field="18" count="0"/>
        </references>
      </pivotArea>
    </format>
    <format dxfId="387">
      <pivotArea dataOnly="0" labelOnly="1" grandRow="1" outline="0" fieldPosition="0"/>
    </format>
    <format dxfId="388">
      <pivotArea dataOnly="0" labelOnly="1" outline="0" fieldPosition="0">
        <references count="1">
          <reference field="4294967294" count="2">
            <x v="0"/>
            <x v="1"/>
          </reference>
        </references>
      </pivotArea>
    </format>
    <format dxfId="389">
      <pivotArea type="all" dataOnly="0" outline="0" fieldPosition="0"/>
    </format>
    <format dxfId="390">
      <pivotArea outline="0" collapsedLevelsAreSubtotals="1" fieldPosition="0"/>
    </format>
    <format dxfId="391">
      <pivotArea field="18" type="button" dataOnly="0" labelOnly="1" outline="0" axis="axisRow" fieldPosition="0"/>
    </format>
    <format dxfId="392">
      <pivotArea dataOnly="0" labelOnly="1" fieldPosition="0">
        <references count="1">
          <reference field="18" count="0"/>
        </references>
      </pivotArea>
    </format>
    <format dxfId="393">
      <pivotArea dataOnly="0" labelOnly="1" grandRow="1" outline="0" fieldPosition="0"/>
    </format>
    <format dxfId="394">
      <pivotArea dataOnly="0" labelOnly="1" outline="0" fieldPosition="0">
        <references count="1">
          <reference field="4294967294" count="2">
            <x v="0"/>
            <x v="1"/>
          </reference>
        </references>
      </pivotArea>
    </format>
    <format dxfId="395">
      <pivotArea field="18" type="button" dataOnly="0" labelOnly="1" outline="0" axis="axisRow" fieldPosition="0"/>
    </format>
    <format dxfId="396">
      <pivotArea dataOnly="0" labelOnly="1" outline="0" fieldPosition="0">
        <references count="1">
          <reference field="4294967294" count="2">
            <x v="0"/>
            <x v="1"/>
          </reference>
        </references>
      </pivotArea>
    </format>
    <format dxfId="397">
      <pivotArea field="18" type="button" dataOnly="0" labelOnly="1" outline="0" axis="axisRow" fieldPosition="0"/>
    </format>
    <format dxfId="398">
      <pivotArea dataOnly="0" labelOnly="1" outline="0" fieldPosition="0">
        <references count="1">
          <reference field="4294967294" count="2">
            <x v="0"/>
            <x v="1"/>
          </reference>
        </references>
      </pivotArea>
    </format>
    <format dxfId="399">
      <pivotArea field="18" type="button" dataOnly="0" labelOnly="1" outline="0" axis="axisRow" fieldPosition="0"/>
    </format>
    <format dxfId="400">
      <pivotArea dataOnly="0" labelOnly="1" outline="0" fieldPosition="0">
        <references count="1">
          <reference field="4294967294" count="2">
            <x v="0"/>
            <x v="1"/>
          </reference>
        </references>
      </pivotArea>
    </format>
    <format dxfId="401">
      <pivotArea outline="0" collapsedLevelsAreSubtotals="1" fieldPosition="0"/>
    </format>
    <format dxfId="402">
      <pivotArea dataOnly="0" labelOnly="1" fieldPosition="0">
        <references count="1">
          <reference field="18" count="3">
            <x v="0"/>
            <x v="4"/>
            <x v="7"/>
          </reference>
        </references>
      </pivotArea>
    </format>
    <format dxfId="403">
      <pivotArea dataOnly="0" labelOnly="1" grandRow="1" outline="0" fieldPosition="0"/>
    </format>
    <format dxfId="404">
      <pivotArea type="all" dataOnly="0" outline="0" fieldPosition="0"/>
    </format>
    <format dxfId="405">
      <pivotArea outline="0" collapsedLevelsAreSubtotals="1" fieldPosition="0"/>
    </format>
    <format dxfId="406">
      <pivotArea field="18" type="button" dataOnly="0" labelOnly="1" outline="0" axis="axisRow" fieldPosition="0"/>
    </format>
    <format dxfId="407">
      <pivotArea dataOnly="0" labelOnly="1" fieldPosition="0">
        <references count="1">
          <reference field="18" count="3">
            <x v="0"/>
            <x v="4"/>
            <x v="7"/>
          </reference>
        </references>
      </pivotArea>
    </format>
    <format dxfId="408">
      <pivotArea dataOnly="0" labelOnly="1" grandRow="1" outline="0" fieldPosition="0"/>
    </format>
    <format dxfId="409">
      <pivotArea dataOnly="0" labelOnly="1" outline="0" fieldPosition="0">
        <references count="1">
          <reference field="4294967294" count="2">
            <x v="0"/>
            <x v="1"/>
          </reference>
        </references>
      </pivotArea>
    </format>
    <format dxfId="410">
      <pivotArea type="all" dataOnly="0" outline="0" fieldPosition="0"/>
    </format>
    <format dxfId="411">
      <pivotArea outline="0" collapsedLevelsAreSubtotals="1" fieldPosition="0"/>
    </format>
    <format dxfId="412">
      <pivotArea field="18" type="button" dataOnly="0" labelOnly="1" outline="0" axis="axisRow" fieldPosition="0"/>
    </format>
    <format dxfId="413">
      <pivotArea dataOnly="0" labelOnly="1" fieldPosition="0">
        <references count="1">
          <reference field="18" count="5">
            <x v="0"/>
            <x v="1"/>
            <x v="2"/>
            <x v="4"/>
            <x v="9"/>
          </reference>
        </references>
      </pivotArea>
    </format>
    <format dxfId="414">
      <pivotArea dataOnly="0" labelOnly="1" grandRow="1" outline="0" fieldPosition="0"/>
    </format>
    <format dxfId="415">
      <pivotArea dataOnly="0" labelOnly="1" outline="0" fieldPosition="0">
        <references count="1">
          <reference field="4294967294" count="2">
            <x v="0"/>
            <x v="1"/>
          </reference>
        </references>
      </pivotArea>
    </format>
    <format dxfId="416">
      <pivotArea field="18" type="button" dataOnly="0" labelOnly="1" outline="0" axis="axisRow" fieldPosition="0"/>
    </format>
    <format dxfId="417">
      <pivotArea dataOnly="0" labelOnly="1" outline="0" fieldPosition="0">
        <references count="1">
          <reference field="4294967294" count="2">
            <x v="0"/>
            <x v="1"/>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ela dinâmica4" cacheId="6" applyNumberFormats="0" applyBorderFormats="0" applyFontFormats="0" applyPatternFormats="0" applyAlignmentFormats="0" applyWidthHeightFormats="1" dataCaption="Valores" updatedVersion="5" minRefreshableVersion="3" useAutoFormatting="1" itemPrintTitles="1" createdVersion="7" indent="0" outline="1" outlineData="1" multipleFieldFilters="0" chartFormat="8" rowHeaderCaption="Área">
  <location ref="E54:F61" firstHeaderRow="1" firstDataRow="1" firstDataCol="1"/>
  <pivotFields count="22">
    <pivotField axis="axisRow" showAll="0">
      <items count="11">
        <item x="2"/>
        <item x="4"/>
        <item m="1" x="8"/>
        <item x="0"/>
        <item x="1"/>
        <item m="1" x="7"/>
        <item m="1" x="9"/>
        <item x="5"/>
        <item x="3"/>
        <item x="6"/>
        <item t="default"/>
      </items>
    </pivotField>
    <pivotField showAll="0"/>
    <pivotField showAll="0"/>
    <pivotField showAll="0"/>
    <pivotField showAll="0"/>
    <pivotField showAll="0"/>
    <pivotField showAll="0">
      <items count="6">
        <item h="1" x="0"/>
        <item h="1" x="1"/>
        <item h="1" x="2"/>
        <item x="3"/>
        <item h="1" x="4"/>
        <item t="default"/>
      </items>
    </pivotField>
    <pivotField showAl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dataField="1" showAll="0">
      <items count="11">
        <item x="0"/>
        <item x="1"/>
        <item x="2"/>
        <item x="6"/>
        <item m="1" x="9"/>
        <item x="3"/>
        <item x="5"/>
        <item x="7"/>
        <item x="4"/>
        <item m="1" x="8"/>
        <item t="default"/>
      </items>
    </pivotField>
    <pivotField showAll="0"/>
    <pivotField showAll="0" defaultSubtotal="0"/>
    <pivotField showAll="0" defaultSubtotal="0"/>
  </pivotFields>
  <rowFields count="1">
    <field x="0"/>
  </rowFields>
  <rowItems count="7">
    <i>
      <x/>
    </i>
    <i>
      <x v="1"/>
    </i>
    <i>
      <x v="3"/>
    </i>
    <i>
      <x v="4"/>
    </i>
    <i>
      <x v="7"/>
    </i>
    <i>
      <x v="8"/>
    </i>
    <i t="grand">
      <x/>
    </i>
  </rowItems>
  <colItems count="1">
    <i/>
  </colItems>
  <dataFields count="1">
    <dataField name="Total Projetos" fld="18" subtotal="count" baseField="0" baseItem="0"/>
  </dataFields>
  <formats count="38">
    <format dxfId="418">
      <pivotArea outline="0" collapsedLevelsAreSubtotals="1" fieldPosition="0"/>
    </format>
    <format dxfId="419">
      <pivotArea dataOnly="0" labelOnly="1" outline="0" axis="axisValues" fieldPosition="0"/>
    </format>
    <format dxfId="420">
      <pivotArea type="all" dataOnly="0" outline="0" fieldPosition="0"/>
    </format>
    <format dxfId="421">
      <pivotArea outline="0" collapsedLevelsAreSubtotals="1" fieldPosition="0"/>
    </format>
    <format dxfId="422">
      <pivotArea field="0" type="button" dataOnly="0" labelOnly="1" outline="0" axis="axisRow" fieldPosition="0"/>
    </format>
    <format dxfId="423">
      <pivotArea dataOnly="0" labelOnly="1" fieldPosition="0">
        <references count="1">
          <reference field="0" count="0"/>
        </references>
      </pivotArea>
    </format>
    <format dxfId="424">
      <pivotArea dataOnly="0" labelOnly="1" grandRow="1" outline="0" fieldPosition="0"/>
    </format>
    <format dxfId="425">
      <pivotArea dataOnly="0" labelOnly="1" outline="0" axis="axisValues" fieldPosition="0"/>
    </format>
    <format dxfId="426">
      <pivotArea type="all" dataOnly="0" outline="0" fieldPosition="0"/>
    </format>
    <format dxfId="427">
      <pivotArea outline="0" collapsedLevelsAreSubtotals="1" fieldPosition="0"/>
    </format>
    <format dxfId="428">
      <pivotArea field="0" type="button" dataOnly="0" labelOnly="1" outline="0" axis="axisRow" fieldPosition="0"/>
    </format>
    <format dxfId="429">
      <pivotArea dataOnly="0" labelOnly="1" fieldPosition="0">
        <references count="1">
          <reference field="0" count="0"/>
        </references>
      </pivotArea>
    </format>
    <format dxfId="430">
      <pivotArea dataOnly="0" labelOnly="1" grandRow="1" outline="0" fieldPosition="0"/>
    </format>
    <format dxfId="431">
      <pivotArea dataOnly="0" labelOnly="1" outline="0" axis="axisValues" fieldPosition="0"/>
    </format>
    <format dxfId="432">
      <pivotArea type="all" dataOnly="0" outline="0" fieldPosition="0"/>
    </format>
    <format dxfId="433">
      <pivotArea outline="0" collapsedLevelsAreSubtotals="1" fieldPosition="0"/>
    </format>
    <format dxfId="434">
      <pivotArea field="0" type="button" dataOnly="0" labelOnly="1" outline="0" axis="axisRow" fieldPosition="0"/>
    </format>
    <format dxfId="435">
      <pivotArea dataOnly="0" labelOnly="1" fieldPosition="0">
        <references count="1">
          <reference field="0" count="0"/>
        </references>
      </pivotArea>
    </format>
    <format dxfId="436">
      <pivotArea dataOnly="0" labelOnly="1" grandRow="1" outline="0" fieldPosition="0"/>
    </format>
    <format dxfId="437">
      <pivotArea dataOnly="0" labelOnly="1" outline="0" axis="axisValues" fieldPosition="0"/>
    </format>
    <format dxfId="438">
      <pivotArea type="all" dataOnly="0" outline="0" fieldPosition="0"/>
    </format>
    <format dxfId="439">
      <pivotArea outline="0" collapsedLevelsAreSubtotals="1" fieldPosition="0"/>
    </format>
    <format dxfId="440">
      <pivotArea field="0" type="button" dataOnly="0" labelOnly="1" outline="0" axis="axisRow" fieldPosition="0"/>
    </format>
    <format dxfId="441">
      <pivotArea dataOnly="0" labelOnly="1" fieldPosition="0">
        <references count="1">
          <reference field="0" count="0"/>
        </references>
      </pivotArea>
    </format>
    <format dxfId="442">
      <pivotArea dataOnly="0" labelOnly="1" grandRow="1" outline="0" fieldPosition="0"/>
    </format>
    <format dxfId="443">
      <pivotArea dataOnly="0" labelOnly="1" outline="0" axis="axisValues" fieldPosition="0"/>
    </format>
    <format dxfId="444">
      <pivotArea type="all" dataOnly="0" outline="0" fieldPosition="0"/>
    </format>
    <format dxfId="445">
      <pivotArea outline="0" collapsedLevelsAreSubtotals="1" fieldPosition="0"/>
    </format>
    <format dxfId="446">
      <pivotArea field="0" type="button" dataOnly="0" labelOnly="1" outline="0" axis="axisRow" fieldPosition="0"/>
    </format>
    <format dxfId="447">
      <pivotArea dataOnly="0" labelOnly="1" outline="0" axis="axisValues" fieldPosition="0"/>
    </format>
    <format dxfId="448">
      <pivotArea dataOnly="0" labelOnly="1" fieldPosition="0">
        <references count="1">
          <reference field="0" count="0"/>
        </references>
      </pivotArea>
    </format>
    <format dxfId="449">
      <pivotArea dataOnly="0" labelOnly="1" grandRow="1" outline="0" fieldPosition="0"/>
    </format>
    <format dxfId="450">
      <pivotArea type="all" dataOnly="0" outline="0" fieldPosition="0"/>
    </format>
    <format dxfId="451">
      <pivotArea outline="0" collapsedLevelsAreSubtotals="1" fieldPosition="0"/>
    </format>
    <format dxfId="452">
      <pivotArea field="0" type="button" dataOnly="0" labelOnly="1" outline="0" axis="axisRow" fieldPosition="0"/>
    </format>
    <format dxfId="453">
      <pivotArea dataOnly="0" labelOnly="1" outline="0" axis="axisValues" fieldPosition="0"/>
    </format>
    <format dxfId="454">
      <pivotArea dataOnly="0" labelOnly="1" fieldPosition="0">
        <references count="1">
          <reference field="0" count="0"/>
        </references>
      </pivotArea>
    </format>
    <format dxfId="455">
      <pivotArea dataOnly="0" labelOnly="1" grandRow="1" outline="0" fieldPosition="0"/>
    </format>
  </formats>
  <chartFormats count="1">
    <chartFormat chart="6"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çãodeDados_ANO_PROJETO" sourceName="ANO PROJETO">
  <pivotTables>
    <pivotTable tabId="11" name="Tabela dinâmica4"/>
    <pivotTable tabId="11" name="Tabela dinâmica5"/>
    <pivotTable tabId="11" name="Tabela dinâmica7"/>
  </pivotTables>
  <data>
    <tabular pivotCacheId="876606117">
      <items count="5">
        <i x="0"/>
        <i x="1"/>
        <i x="2"/>
        <i x="3" s="1"/>
        <i x="4"/>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çãodeDados_STATUS" sourceName="STATUS">
  <pivotTables>
    <pivotTable tabId="11" name="Tabela dinâmica4"/>
    <pivotTable tabId="11" name="Tabela dinâmica5"/>
    <pivotTable tabId="11" name="Tabela dinâmica7"/>
  </pivotTables>
  <data>
    <tabular pivotCacheId="876606117">
      <items count="10">
        <i x="0" s="1"/>
        <i x="1" s="1"/>
        <i x="6" s="1"/>
        <i x="5" s="1"/>
        <i x="7" s="1"/>
        <i x="2" s="1" nd="1"/>
        <i x="9" s="1" nd="1"/>
        <i x="3" s="1" nd="1"/>
        <i x="4" s="1" nd="1"/>
        <i x="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çãodeDados_ÁREA" sourceName="ÁREA">
  <pivotTables>
    <pivotTable tabId="11" name="Tabela dinâmica4"/>
    <pivotTable tabId="11" name="Tabela dinâmica5"/>
    <pivotTable tabId="11" name="Tabela dinâmica7"/>
  </pivotTables>
  <data>
    <tabular pivotCacheId="876606117">
      <items count="10">
        <i x="2" s="1"/>
        <i x="4" s="1"/>
        <i x="5" s="1"/>
        <i x="0" s="1"/>
        <i x="3" s="1"/>
        <i x="1" s="1"/>
        <i x="8" s="1" nd="1"/>
        <i x="6" s="1" nd="1"/>
        <i x="9" s="1" nd="1"/>
        <i x="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NO PROJETO" cache="SegmentaçãodeDados_ANO_PROJETO" caption="Ano Projeto" columnCount="5" rowHeight="252000"/>
  <slicer name="STATUS" cache="SegmentaçãodeDados_STATUS" caption="Status" columnCount="4" rowHeight="252000"/>
  <slicer name="ÁREA" cache="SegmentaçãodeDados_ÁREA" caption="Unidade" columnCount="5" rowHeight="252000"/>
</slicers>
</file>

<file path=xl/tables/table1.xml><?xml version="1.0" encoding="utf-8"?>
<table xmlns="http://schemas.openxmlformats.org/spreadsheetml/2006/main" id="5" name="Tabela5" displayName="Tabela5" ref="A1:V175" totalsRowShown="0">
  <autoFilter ref="A1:V175"/>
  <tableColumns count="22">
    <tableColumn id="1" name="ÁREA"/>
    <tableColumn id="2" name="DEPARTAMENTO"/>
    <tableColumn id="3" name="O QUE? (PROJETO)"/>
    <tableColumn id="4" name="COMO? (AÇÃO)"/>
    <tableColumn id="5" name="PORQUE? (OBJETIVO)"/>
    <tableColumn id="6" name="RESPONSÁVEL"/>
    <tableColumn id="7" name="ANO PROJETO"/>
    <tableColumn id="8" name="META"/>
    <tableColumn id="9" name="TIPO"/>
    <tableColumn id="10" name="PRAZO INICIAL" dataDxfId="712"/>
    <tableColumn id="11" name="PRAZO FINAL" dataDxfId="711"/>
    <tableColumn id="12" name="DATA ENTREGA"/>
    <tableColumn id="13" name="DIAS ATRASO/ADIANTADO"/>
    <tableColumn id="14" name="ESTIMATIVO TOTAL "/>
    <tableColumn id="15" name="META QUANTIDADE"/>
    <tableColumn id="16" name="REALIZADO QUANTIDADE"/>
    <tableColumn id="17" name="METODOLOGIA DE CÁLCULO"/>
    <tableColumn id="18" name="% REALIZADO"/>
    <tableColumn id="19" name="STATUS"/>
    <tableColumn id="20" name="OBSERVAÇÕES"/>
    <tableColumn id="21" name="AJUSTES"/>
    <tableColumn id="22" name="LINK"/>
  </tableColumns>
  <tableStyleInfo name="TableStyleMedium2" showFirstColumn="0" showLastColumn="0" showRowStripes="1" showColumnStripes="0"/>
</table>
</file>

<file path=xl/tables/table2.xml><?xml version="1.0" encoding="utf-8"?>
<table xmlns="http://schemas.openxmlformats.org/spreadsheetml/2006/main" id="2" name="Tabela2" displayName="Tabela2" ref="A3:V177" headerRowDxfId="665" dataDxfId="663" headerRowBorderDxfId="664" tableBorderDxfId="662" totalsRowBorderDxfId="661">
  <autoFilter ref="A3:V177">
    <filterColumn colId="6">
      <filters>
        <filter val="2025"/>
      </filters>
    </filterColumn>
  </autoFilter>
  <sortState ref="A108:V141">
    <sortCondition ref="A108"/>
  </sortState>
  <tableColumns count="22">
    <tableColumn id="1" name="ÁREA" totalsRowLabel="Total" dataDxfId="660" totalsRowDxfId="659"/>
    <tableColumn id="2" name="DEPARTAMENTO" dataDxfId="658" totalsRowDxfId="657"/>
    <tableColumn id="3" name="O QUE? (PROJETO)" dataDxfId="656" totalsRowDxfId="655"/>
    <tableColumn id="4" name="COMO? (AÇÃO)" dataDxfId="654" totalsRowDxfId="653"/>
    <tableColumn id="5" name="PORQUE? (OBJETIVO)" dataDxfId="652" totalsRowDxfId="651"/>
    <tableColumn id="6" name="RESPONSÁVEL" dataDxfId="650" totalsRowDxfId="649"/>
    <tableColumn id="18" name="ANO PROJETO" dataDxfId="648" totalsRowDxfId="647"/>
    <tableColumn id="20" name="META" dataDxfId="646" totalsRowDxfId="645"/>
    <tableColumn id="21" name="TIPO" dataDxfId="644" totalsRowDxfId="643"/>
    <tableColumn id="14" name="PRAZO INICIAL" dataDxfId="642" totalsRowDxfId="641"/>
    <tableColumn id="15" name="PRAZO FINAL" dataDxfId="640" totalsRowDxfId="639"/>
    <tableColumn id="17" name="DATA ENTREGA" dataDxfId="638" totalsRowDxfId="637"/>
    <tableColumn id="16" name="DIAS ATRASO/ADIANTADO" dataDxfId="636" totalsRowDxfId="635">
      <calculatedColumnFormula>IF(L4=0,"",L4-K4)</calculatedColumnFormula>
    </tableColumn>
    <tableColumn id="10" name="ESTIMATIVO TOTAL " dataDxfId="634" totalsRowDxfId="633"/>
    <tableColumn id="9" name="META QUANTIDADE" dataDxfId="632" totalsRowDxfId="631"/>
    <tableColumn id="7" name="REALIZADO QUANTIDADE" dataDxfId="630" totalsRowDxfId="629"/>
    <tableColumn id="12" name="METODOLOGIA DE CÁLCULO" dataDxfId="628" totalsRowDxfId="627"/>
    <tableColumn id="11" name="% REALIZADO" dataDxfId="626" totalsRowDxfId="625">
      <calculatedColumnFormula>Tabela2[[#This Row],[REALIZADO QUANTIDADE]]/Tabela2[[#This Row],[ESTIMATIVO TOTAL ]]</calculatedColumnFormula>
    </tableColumn>
    <tableColumn id="8" name="STATUS" dataDxfId="624" totalsRowDxfId="623"/>
    <tableColumn id="13" name="OBSERVAÇÕES" totalsRowFunction="count" dataDxfId="622" totalsRowDxfId="621"/>
    <tableColumn id="19" name="AJUSTES" dataDxfId="620" totalsRowDxfId="619"/>
    <tableColumn id="22" name="LINK" dataDxfId="618" totalsRowDxfId="617"/>
  </tableColumns>
  <tableStyleInfo name="TableStyleMedium2" showFirstColumn="0" showLastColumn="0" showRowStripes="1" showColumnStripes="0"/>
</table>
</file>

<file path=xl/tables/table3.xml><?xml version="1.0" encoding="utf-8"?>
<table xmlns="http://schemas.openxmlformats.org/spreadsheetml/2006/main" id="1" name="Status" displayName="Status" ref="B5:B15" totalsRowShown="0" headerRowDxfId="616" dataDxfId="614" headerRowBorderDxfId="615" tableBorderDxfId="613" totalsRowBorderDxfId="612">
  <autoFilter ref="B5:B15"/>
  <sortState ref="B6:B15">
    <sortCondition ref="B5:B13"/>
  </sortState>
  <tableColumns count="1">
    <tableColumn id="1" name="Status" dataDxfId="611"/>
  </tableColumns>
  <tableStyleInfo name="TableStyleMedium2" showFirstColumn="0" showLastColumn="0" showRowStripes="1" showColumnStripes="0"/>
</table>
</file>

<file path=xl/tables/table4.xml><?xml version="1.0" encoding="utf-8"?>
<table xmlns="http://schemas.openxmlformats.org/spreadsheetml/2006/main" id="3" name="Area" displayName="Area" ref="D5:D12" totalsRowShown="0" headerRowDxfId="610" dataDxfId="608" headerRowBorderDxfId="609" tableBorderDxfId="607">
  <autoFilter ref="D5:D12"/>
  <tableColumns count="1">
    <tableColumn id="1" name="Área" dataDxfId="606"/>
  </tableColumns>
  <tableStyleInfo name="TableStyleMedium2" showFirstColumn="0" showLastColumn="0" showRowStripes="1" showColumnStripes="0"/>
</table>
</file>

<file path=xl/tables/table5.xml><?xml version="1.0" encoding="utf-8"?>
<table xmlns="http://schemas.openxmlformats.org/spreadsheetml/2006/main" id="4" name="Departamento" displayName="Departamento" ref="F5:F28" totalsRowShown="0" headerRowDxfId="605" dataDxfId="603" headerRowBorderDxfId="604" tableBorderDxfId="602" totalsRowBorderDxfId="601">
  <autoFilter ref="F5:F28"/>
  <sortState ref="F6:F28">
    <sortCondition ref="F5:F28"/>
  </sortState>
  <tableColumns count="1">
    <tableColumn id="1" name="Departamento" dataDxfId="600"/>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Personalizada 5">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FF0000"/>
      </a:accent5>
      <a:accent6>
        <a:srgbClr val="422BA5"/>
      </a:accent6>
      <a:hlink>
        <a:srgbClr val="002060"/>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3" Type="http://schemas.openxmlformats.org/officeDocument/2006/relationships/hyperlink" Target="https://ipresb.barueri.sp.gov.br/uploads/legislacao/Resolucao-502022-GESTAO-DOS-BENS-PATRIMONIAIS.pdf" TargetMode="External"/><Relationship Id="rId18" Type="http://schemas.openxmlformats.org/officeDocument/2006/relationships/hyperlink" Target="https://ipresb.barueri.sp.gov.br/uploads/legislacao/Lei-complementar-537-2022-Barueri-SP.pdf" TargetMode="External"/><Relationship Id="rId26" Type="http://schemas.openxmlformats.org/officeDocument/2006/relationships/hyperlink" Target="https://ipresb.barueri.sp.gov.br/uploads/pagina/arquivos/termo-contrato-pp002-2023assinado.pdf" TargetMode="External"/><Relationship Id="rId39" Type="http://schemas.openxmlformats.org/officeDocument/2006/relationships/hyperlink" Target="https://ipresb.barueri.sp.gov.br/uploads/pagina/arquivos/PERCENTUAL-COMPREV-022024.pdf" TargetMode="External"/><Relationship Id="rId21" Type="http://schemas.openxmlformats.org/officeDocument/2006/relationships/hyperlink" Target="https://ipresb.barueri.sp.gov.br/pagina/124_Pro-Gestao-%3E-Governanca-Corporativa-.html" TargetMode="External"/><Relationship Id="rId34" Type="http://schemas.openxmlformats.org/officeDocument/2006/relationships/hyperlink" Target="https://ipresb.barueri.sp.gov.br/uploads/pagina/arquivos/RELATORIO-DE-GOVERNANCA-CORPORATIVA-2S-2023.pdf" TargetMode="External"/><Relationship Id="rId42" Type="http://schemas.openxmlformats.org/officeDocument/2006/relationships/hyperlink" Target="https://ipresb.barueri.sp.gov.br/uploads/pagina/arquivos/PLANO-DE-ACAO-CAPACITACAO-2023CURSOS-REALIZADOS.pdf" TargetMode="External"/><Relationship Id="rId47" Type="http://schemas.openxmlformats.org/officeDocument/2006/relationships/hyperlink" Target="https://www.ipresb.barueri.sp.gov.br/pagina/335_Relatorio-de-Avaliacao-do-Passivo-Judicial.html" TargetMode="External"/><Relationship Id="rId50" Type="http://schemas.openxmlformats.org/officeDocument/2006/relationships/hyperlink" Target="https://ipresb.barueri.sp.gov.br/pagina/328_Plano-de-Acao.html" TargetMode="External"/><Relationship Id="rId55" Type="http://schemas.openxmlformats.org/officeDocument/2006/relationships/hyperlink" Target="https://ipresb.barueri.sp.gov.br/pagina/328_Plano-de-Acao.html" TargetMode="External"/><Relationship Id="rId63" Type="http://schemas.openxmlformats.org/officeDocument/2006/relationships/drawing" Target="../drawings/drawing2.xml"/><Relationship Id="rId7" Type="http://schemas.openxmlformats.org/officeDocument/2006/relationships/hyperlink" Target="https://ipresb.barueri.sp.gov.br/uploads/pagina/arquivos/plano-de-capacitcao-2022-resultado-versao-pdf.pdf" TargetMode="External"/><Relationship Id="rId2" Type="http://schemas.openxmlformats.org/officeDocument/2006/relationships/hyperlink" Target="https://ipresb.barueri.sp.gov.br/pagina/?idPagina=309" TargetMode="External"/><Relationship Id="rId16" Type="http://schemas.openxmlformats.org/officeDocument/2006/relationships/hyperlink" Target="https://www.ipresb.barueri.sp.gov.br/uploads/pagina/arquivos/SITUACAO-REQ-COMPREV-IPRESB-012023.pdf" TargetMode="External"/><Relationship Id="rId29" Type="http://schemas.openxmlformats.org/officeDocument/2006/relationships/hyperlink" Target="https://ipresb.barueri.sp.gov.br/uploads/pagina/arquivos/PLANO-DE-ACAO-CAPACITACAO-2023CURSOS-REALIZADOS.pdf" TargetMode="External"/><Relationship Id="rId11" Type="http://schemas.openxmlformats.org/officeDocument/2006/relationships/hyperlink" Target="https://ipresb.barueri.sp.gov.br/uploads/pagina/arquivos/plano-de-capacitcao-2022-resultado-versao-pdf.pdf" TargetMode="External"/><Relationship Id="rId24" Type="http://schemas.openxmlformats.org/officeDocument/2006/relationships/hyperlink" Target="https://ipresb.barueri.sp.gov.br/pagina/496_Seguranca-da-Informacao.html" TargetMode="External"/><Relationship Id="rId32" Type="http://schemas.openxmlformats.org/officeDocument/2006/relationships/hyperlink" Target="https://ipresb.barueri.sp.gov.br/uploads/pagina/arquivos/PLANO-DE-ACAO-CAPACITACAO-2023CURSOS-REALIZADOS.pdf" TargetMode="External"/><Relationship Id="rId37" Type="http://schemas.openxmlformats.org/officeDocument/2006/relationships/hyperlink" Target="https://ipresb.barueri.sp.gov.br/uploads/pagina/arquivos/Declaracao-de-recadastramento-2023-de-aposentados-e-pensionistas.pdf" TargetMode="External"/><Relationship Id="rId40" Type="http://schemas.openxmlformats.org/officeDocument/2006/relationships/hyperlink" Target="https://ipresb.barueri.sp.gov.br/uploads/pagina/arquivos/Balancete-de-Receitas-e-Despesas-Dezembro2023.pdf" TargetMode="External"/><Relationship Id="rId45" Type="http://schemas.openxmlformats.org/officeDocument/2006/relationships/hyperlink" Target="https://ipresb.barueri.sp.gov.br/uploads/pagina/arquivos/inscritosredessociais2023comparativo.png" TargetMode="External"/><Relationship Id="rId53" Type="http://schemas.openxmlformats.org/officeDocument/2006/relationships/hyperlink" Target="https://ipresb.barueri.sp.gov.br/pagina/328_Plano-de-Acao.html" TargetMode="External"/><Relationship Id="rId58" Type="http://schemas.openxmlformats.org/officeDocument/2006/relationships/hyperlink" Target="https://ipresb.barueri.sp.gov.br/legislacaoView/?id=111" TargetMode="External"/><Relationship Id="rId5" Type="http://schemas.openxmlformats.org/officeDocument/2006/relationships/hyperlink" Target="https://ipresb.barueri.sp.gov.br/uploads/pagina/arquivos/plano-de-capacitcao-2022-resultado-versao-pdf.pdf" TargetMode="External"/><Relationship Id="rId61" Type="http://schemas.openxmlformats.org/officeDocument/2006/relationships/hyperlink" Target="https://www.barueri.sp.gov.br/Transparencia/Default.aspx?ent=ip" TargetMode="External"/><Relationship Id="rId19" Type="http://schemas.openxmlformats.org/officeDocument/2006/relationships/hyperlink" Target="https://www.ipresb.barueri.sp.gov.br/pagina/335_Relatorio-de-Avaliacao-do-Passivo-Judicial.html" TargetMode="External"/><Relationship Id="rId14" Type="http://schemas.openxmlformats.org/officeDocument/2006/relationships/hyperlink" Target="https://www.barueri.sp.gov.br/Transparencia/Default.aspx?ent=ip" TargetMode="External"/><Relationship Id="rId22" Type="http://schemas.openxmlformats.org/officeDocument/2006/relationships/hyperlink" Target="https://ipresb.barueri.sp.gov.br/uploads/legislacao/342-Comissao-Especial-de-Comunicacao.pdf" TargetMode="External"/><Relationship Id="rId27" Type="http://schemas.openxmlformats.org/officeDocument/2006/relationships/hyperlink" Target="https://ipresb.barueri.sp.gov.br/uploads/pagina/arquivos/PLANO-DE-ACAO-CAPACITACAO-2023CURSOS-REALIZADOS.pdf" TargetMode="External"/><Relationship Id="rId30" Type="http://schemas.openxmlformats.org/officeDocument/2006/relationships/hyperlink" Target="https://ipresb.barueri.sp.gov.br/uploads/pagina/arquivos/PLANO-DE-ACAO-CAPACITACAO-2023CURSOS-REALIZADOS.pdf" TargetMode="External"/><Relationship Id="rId35" Type="http://schemas.openxmlformats.org/officeDocument/2006/relationships/hyperlink" Target="https://ipresb.barueri.sp.gov.br/pagina/?idPagina=454" TargetMode="External"/><Relationship Id="rId43" Type="http://schemas.openxmlformats.org/officeDocument/2006/relationships/hyperlink" Target="https://ipresb.barueri.sp.gov.br/pagina/124_Pro-Gestao-%3E-Governanca-Corporativa-.html" TargetMode="External"/><Relationship Id="rId48" Type="http://schemas.openxmlformats.org/officeDocument/2006/relationships/hyperlink" Target="https://ipresb.barueri.sp.gov.br/uploads/pagina/arquivos/Balancete-de-Receita-e-Despesa-Dez2024.pdf" TargetMode="External"/><Relationship Id="rId56" Type="http://schemas.openxmlformats.org/officeDocument/2006/relationships/hyperlink" Target="https://ipresb.barueri.sp.gov.br/pagina/328_Plano-de-Acao.html" TargetMode="External"/><Relationship Id="rId64" Type="http://schemas.openxmlformats.org/officeDocument/2006/relationships/table" Target="../tables/table2.xml"/><Relationship Id="rId8" Type="http://schemas.openxmlformats.org/officeDocument/2006/relationships/hyperlink" Target="https://ipresb.barueri.sp.gov.br/uploads/pagina/arquivos/plano-de-capacitcao-2022-resultado-versao-pdf.pdf" TargetMode="External"/><Relationship Id="rId51" Type="http://schemas.openxmlformats.org/officeDocument/2006/relationships/hyperlink" Target="https://ipresb.barueri.sp.gov.br/pagina/328_Plano-de-Acao.html" TargetMode="External"/><Relationship Id="rId3" Type="http://schemas.openxmlformats.org/officeDocument/2006/relationships/hyperlink" Target="https://ipresb.barueri.sp.gov.br/uploads/pagina/arquivos/ATA-DE-REUNIAO-No-1-COMITE-INV-26012023.pdf" TargetMode="External"/><Relationship Id="rId12" Type="http://schemas.openxmlformats.org/officeDocument/2006/relationships/hyperlink" Target="https://ipresb.barueri.sp.gov.br/uploads/pagina/arquivos/plano-de-capacitcao-2022-resultado-versao-pdf.pdf" TargetMode="External"/><Relationship Id="rId17" Type="http://schemas.openxmlformats.org/officeDocument/2006/relationships/hyperlink" Target="https://www.ipresb.barueri.sp.gov.br/pagina/523_Portaria-Comissao-Setorial-Especializada-.html" TargetMode="External"/><Relationship Id="rId25" Type="http://schemas.openxmlformats.org/officeDocument/2006/relationships/hyperlink" Target="https://ipresb.barueri.sp.gov.br/licitacao/" TargetMode="External"/><Relationship Id="rId33" Type="http://schemas.openxmlformats.org/officeDocument/2006/relationships/hyperlink" Target="https://ipresb.barueri.sp.gov.br/pagina/?idPagina=492" TargetMode="External"/><Relationship Id="rId38" Type="http://schemas.openxmlformats.org/officeDocument/2006/relationships/hyperlink" Target="https://ipresb.barueri.sp.gov.br/uploads/pagina/arquivos/Declaracao-de-recadastramento-2023-de-ativos.pdf" TargetMode="External"/><Relationship Id="rId46" Type="http://schemas.openxmlformats.org/officeDocument/2006/relationships/hyperlink" Target="https://www.ipresb.barueri.sp.gov.br/publicacoes-oficiais/?idParent=312" TargetMode="External"/><Relationship Id="rId59" Type="http://schemas.openxmlformats.org/officeDocument/2006/relationships/hyperlink" Target="https://ipresb.barueri.sp.gov.br/legislacaoView/?id=97" TargetMode="External"/><Relationship Id="rId20" Type="http://schemas.openxmlformats.org/officeDocument/2006/relationships/hyperlink" Target="https://www.ipresb.barueri.sp.gov.br/pagina/?idPagina=331" TargetMode="External"/><Relationship Id="rId41" Type="http://schemas.openxmlformats.org/officeDocument/2006/relationships/hyperlink" Target="https://ipresb.barueri.sp.gov.br/pagina/?idPagina=483" TargetMode="External"/><Relationship Id="rId54" Type="http://schemas.openxmlformats.org/officeDocument/2006/relationships/hyperlink" Target="https://ipresb.barueri.sp.gov.br/pagina/328_Plano-de-Acao.html" TargetMode="External"/><Relationship Id="rId62" Type="http://schemas.openxmlformats.org/officeDocument/2006/relationships/printerSettings" Target="../printerSettings/printerSettings2.bin"/><Relationship Id="rId1" Type="http://schemas.openxmlformats.org/officeDocument/2006/relationships/hyperlink" Target="https://ipresb.barueri.sp.gov.br/pagina/?idPagina=369" TargetMode="External"/><Relationship Id="rId6" Type="http://schemas.openxmlformats.org/officeDocument/2006/relationships/hyperlink" Target="https://ipresb.barueri.sp.gov.br/uploads/pagina/arquivos/DIPR-NOV-DEZ.pdf" TargetMode="External"/><Relationship Id="rId15" Type="http://schemas.openxmlformats.org/officeDocument/2006/relationships/hyperlink" Target="https://ipresb.barueri.sp.gov.br/uploads/pagina/arquivos/CERTIFICADO.pdf" TargetMode="External"/><Relationship Id="rId23" Type="http://schemas.openxmlformats.org/officeDocument/2006/relationships/hyperlink" Target="https://ipresb.barueri.sp.gov.br/uploads/legislacao/513-pregoeiro.pdf" TargetMode="External"/><Relationship Id="rId28" Type="http://schemas.openxmlformats.org/officeDocument/2006/relationships/hyperlink" Target="https://ipresb.barueri.sp.gov.br/uploads/pagina/arquivos/PLANO-DE-ACAO-CAPACITACAO-2023CURSOS-REALIZADOS.pdf" TargetMode="External"/><Relationship Id="rId36" Type="http://schemas.openxmlformats.org/officeDocument/2006/relationships/hyperlink" Target="https://ipresb.barueri.sp.gov.br/uploads/pagina/arquivos/Ata-no-1-comite-de-investimentos-25012024.pdf" TargetMode="External"/><Relationship Id="rId49" Type="http://schemas.openxmlformats.org/officeDocument/2006/relationships/hyperlink" Target="https://ipresb.barueri.sp.gov.br/uploads/pagina/arquivos/POLITICA-DE-INVESTIMENTOS-2025.pdf" TargetMode="External"/><Relationship Id="rId57" Type="http://schemas.openxmlformats.org/officeDocument/2006/relationships/hyperlink" Target="https://ipresb.barueri.sp.gov.br/pagina/618_2023.html" TargetMode="External"/><Relationship Id="rId10" Type="http://schemas.openxmlformats.org/officeDocument/2006/relationships/hyperlink" Target="https://ipresb.barueri.sp.gov.br/uploads/pagina/arquivos/plano-de-capacitcao-2022-resultado-versao-pdf.pdf" TargetMode="External"/><Relationship Id="rId31" Type="http://schemas.openxmlformats.org/officeDocument/2006/relationships/hyperlink" Target="https://ipresb.barueri.sp.gov.br/uploads/pagina/arquivos/PLANO-DE-ACAO-CAPACITACAO-2023CURSOS-REALIZADOS.pdf" TargetMode="External"/><Relationship Id="rId44" Type="http://schemas.openxmlformats.org/officeDocument/2006/relationships/hyperlink" Target="https://www.barueri.sp.gov.br/Transparencia/ResumoDespesas.aspx?np=1&amp;ent=ip" TargetMode="External"/><Relationship Id="rId52" Type="http://schemas.openxmlformats.org/officeDocument/2006/relationships/hyperlink" Target="https://ipresb.barueri.sp.gov.br/pagina/328_Plano-de-Acao.html" TargetMode="External"/><Relationship Id="rId60" Type="http://schemas.openxmlformats.org/officeDocument/2006/relationships/hyperlink" Target="https://ipresb.barueri.sp.gov.br/pagina/58_Segurado,-atualize-seu-cadastro.html" TargetMode="External"/><Relationship Id="rId4" Type="http://schemas.openxmlformats.org/officeDocument/2006/relationships/hyperlink" Target="https://ipresb.barueri.sp.gov.br/uploads/pagina/arquivos/Balancete-Receita-e-Despesas-12-2022.pdf" TargetMode="External"/><Relationship Id="rId9" Type="http://schemas.openxmlformats.org/officeDocument/2006/relationships/hyperlink" Target="https://ipresb.barueri.sp.gov.br/uploads/pagina/arquivos/plano-de-capacitcao-2022-resultado-versao-pdf.pdf"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75"/>
  <sheetViews>
    <sheetView workbookViewId="0">
      <selection sqref="A1:V175"/>
    </sheetView>
  </sheetViews>
  <sheetFormatPr defaultRowHeight="15" x14ac:dyDescent="0.25"/>
  <cols>
    <col min="2" max="2" width="18" customWidth="1"/>
    <col min="3" max="3" width="19.5703125" customWidth="1"/>
    <col min="4" max="4" width="17" customWidth="1"/>
    <col min="5" max="5" width="22.140625" customWidth="1"/>
    <col min="6" max="6" width="15.7109375" customWidth="1"/>
    <col min="7" max="7" width="15.5703125" customWidth="1"/>
    <col min="10" max="10" width="16" customWidth="1"/>
    <col min="11" max="11" width="14.7109375" customWidth="1"/>
    <col min="12" max="12" width="16.7109375" customWidth="1"/>
    <col min="13" max="13" width="26.5703125" customWidth="1"/>
    <col min="14" max="14" width="20.5703125" customWidth="1"/>
    <col min="15" max="15" width="20.7109375" customWidth="1"/>
    <col min="16" max="16" width="25.42578125" customWidth="1"/>
    <col min="17" max="17" width="28" customWidth="1"/>
    <col min="18" max="18" width="15" customWidth="1"/>
    <col min="19" max="19" width="9.85546875" customWidth="1"/>
    <col min="20" max="20" width="16" customWidth="1"/>
    <col min="21" max="21" width="10.5703125" customWidth="1"/>
  </cols>
  <sheetData>
    <row r="1" spans="1:22" x14ac:dyDescent="0.25">
      <c r="A1" t="s">
        <v>124</v>
      </c>
      <c r="B1" t="s">
        <v>215</v>
      </c>
      <c r="C1" t="s">
        <v>217</v>
      </c>
      <c r="D1" t="s">
        <v>219</v>
      </c>
      <c r="E1" t="s">
        <v>218</v>
      </c>
      <c r="F1" t="s">
        <v>404</v>
      </c>
      <c r="G1" t="s">
        <v>394</v>
      </c>
      <c r="H1" t="s">
        <v>395</v>
      </c>
      <c r="I1" t="s">
        <v>481</v>
      </c>
      <c r="J1" t="s">
        <v>389</v>
      </c>
      <c r="K1" t="s">
        <v>391</v>
      </c>
      <c r="L1" t="s">
        <v>392</v>
      </c>
      <c r="M1" t="s">
        <v>393</v>
      </c>
      <c r="N1" t="s">
        <v>436</v>
      </c>
      <c r="O1" t="s">
        <v>440</v>
      </c>
      <c r="P1" t="s">
        <v>441</v>
      </c>
      <c r="Q1" t="s">
        <v>433</v>
      </c>
      <c r="R1" t="s">
        <v>434</v>
      </c>
      <c r="S1" t="s">
        <v>19</v>
      </c>
      <c r="T1" t="s">
        <v>20</v>
      </c>
      <c r="U1" t="s">
        <v>472</v>
      </c>
      <c r="V1" t="s">
        <v>486</v>
      </c>
    </row>
    <row r="2" spans="1:22" x14ac:dyDescent="0.25">
      <c r="A2" t="s">
        <v>366</v>
      </c>
      <c r="B2" t="s">
        <v>376</v>
      </c>
      <c r="C2" t="s">
        <v>137</v>
      </c>
      <c r="D2" t="s">
        <v>135</v>
      </c>
      <c r="E2" t="s">
        <v>136</v>
      </c>
      <c r="F2" t="s">
        <v>131</v>
      </c>
      <c r="G2">
        <v>2022</v>
      </c>
      <c r="H2" t="s">
        <v>490</v>
      </c>
      <c r="I2" t="s">
        <v>482</v>
      </c>
      <c r="J2" s="183">
        <v>44562</v>
      </c>
      <c r="K2" s="183">
        <v>44926</v>
      </c>
      <c r="L2" s="183">
        <v>44721</v>
      </c>
      <c r="M2">
        <v>-205</v>
      </c>
      <c r="Q2" t="s">
        <v>448</v>
      </c>
      <c r="R2">
        <v>1</v>
      </c>
      <c r="S2" t="s">
        <v>1</v>
      </c>
      <c r="T2" t="s">
        <v>489</v>
      </c>
      <c r="V2" t="s">
        <v>511</v>
      </c>
    </row>
    <row r="3" spans="1:22" x14ac:dyDescent="0.25">
      <c r="A3" t="s">
        <v>366</v>
      </c>
      <c r="B3" t="s">
        <v>372</v>
      </c>
      <c r="C3" t="s">
        <v>147</v>
      </c>
      <c r="D3" t="s">
        <v>145</v>
      </c>
      <c r="E3" t="s">
        <v>146</v>
      </c>
      <c r="F3" t="s">
        <v>148</v>
      </c>
      <c r="G3">
        <v>2022</v>
      </c>
      <c r="H3" t="s">
        <v>522</v>
      </c>
      <c r="I3" t="s">
        <v>482</v>
      </c>
      <c r="J3" s="183">
        <v>44621</v>
      </c>
      <c r="K3" s="183">
        <v>44926</v>
      </c>
      <c r="L3" s="183">
        <v>44835</v>
      </c>
      <c r="M3">
        <v>-91</v>
      </c>
      <c r="Q3" t="s">
        <v>448</v>
      </c>
      <c r="R3">
        <v>1</v>
      </c>
      <c r="S3" t="s">
        <v>1</v>
      </c>
      <c r="T3" t="s">
        <v>419</v>
      </c>
      <c r="V3" t="s">
        <v>516</v>
      </c>
    </row>
    <row r="4" spans="1:22" x14ac:dyDescent="0.25">
      <c r="A4" t="s">
        <v>366</v>
      </c>
      <c r="B4" t="s">
        <v>373</v>
      </c>
      <c r="C4" t="s">
        <v>314</v>
      </c>
      <c r="D4" t="s">
        <v>126</v>
      </c>
      <c r="E4" t="s">
        <v>247</v>
      </c>
      <c r="F4" t="s">
        <v>127</v>
      </c>
      <c r="G4">
        <v>2022</v>
      </c>
      <c r="H4" t="s">
        <v>402</v>
      </c>
      <c r="I4" t="s">
        <v>482</v>
      </c>
      <c r="J4" s="183">
        <v>44682</v>
      </c>
      <c r="K4" s="183">
        <v>44926</v>
      </c>
      <c r="L4" s="183">
        <v>44831</v>
      </c>
      <c r="M4">
        <v>-95</v>
      </c>
      <c r="Q4" t="s">
        <v>448</v>
      </c>
      <c r="R4">
        <v>1</v>
      </c>
      <c r="S4" t="s">
        <v>1</v>
      </c>
      <c r="T4" t="s">
        <v>421</v>
      </c>
      <c r="V4" t="s">
        <v>543</v>
      </c>
    </row>
    <row r="5" spans="1:22" x14ac:dyDescent="0.25">
      <c r="A5" t="s">
        <v>366</v>
      </c>
      <c r="B5" t="s">
        <v>375</v>
      </c>
      <c r="C5" t="s">
        <v>319</v>
      </c>
      <c r="D5" t="s">
        <v>150</v>
      </c>
      <c r="E5" t="s">
        <v>318</v>
      </c>
      <c r="F5" t="s">
        <v>151</v>
      </c>
      <c r="G5">
        <v>2022</v>
      </c>
      <c r="H5" t="s">
        <v>324</v>
      </c>
      <c r="I5" t="s">
        <v>484</v>
      </c>
      <c r="J5" s="183">
        <v>44621</v>
      </c>
      <c r="K5" s="183">
        <v>44926</v>
      </c>
      <c r="L5" s="183">
        <v>44908</v>
      </c>
      <c r="M5">
        <v>-18</v>
      </c>
      <c r="N5">
        <v>9</v>
      </c>
      <c r="O5">
        <v>7</v>
      </c>
      <c r="P5">
        <v>7</v>
      </c>
      <c r="Q5" t="s">
        <v>439</v>
      </c>
      <c r="R5">
        <v>0.77777777777777779</v>
      </c>
      <c r="S5" t="s">
        <v>1</v>
      </c>
      <c r="T5" t="s">
        <v>432</v>
      </c>
      <c r="V5" t="s">
        <v>509</v>
      </c>
    </row>
    <row r="6" spans="1:22" x14ac:dyDescent="0.25">
      <c r="A6" t="s">
        <v>366</v>
      </c>
      <c r="B6" t="s">
        <v>374</v>
      </c>
      <c r="C6" t="s">
        <v>220</v>
      </c>
      <c r="D6" t="s">
        <v>150</v>
      </c>
      <c r="E6" t="s">
        <v>153</v>
      </c>
      <c r="F6" t="s">
        <v>151</v>
      </c>
      <c r="G6">
        <v>2022</v>
      </c>
      <c r="H6" t="s">
        <v>328</v>
      </c>
      <c r="I6" t="s">
        <v>484</v>
      </c>
      <c r="J6" s="183">
        <v>44621</v>
      </c>
      <c r="K6" s="183">
        <v>44926</v>
      </c>
      <c r="L6" s="183">
        <v>44888</v>
      </c>
      <c r="M6">
        <v>-38</v>
      </c>
      <c r="N6">
        <v>15</v>
      </c>
      <c r="O6">
        <v>11</v>
      </c>
      <c r="P6">
        <v>15</v>
      </c>
      <c r="Q6" t="s">
        <v>439</v>
      </c>
      <c r="R6">
        <v>1</v>
      </c>
      <c r="S6" t="s">
        <v>1</v>
      </c>
      <c r="T6" t="s">
        <v>426</v>
      </c>
      <c r="V6" t="s">
        <v>509</v>
      </c>
    </row>
    <row r="7" spans="1:22" x14ac:dyDescent="0.25">
      <c r="A7" t="s">
        <v>531</v>
      </c>
      <c r="B7" t="s">
        <v>57</v>
      </c>
      <c r="C7" t="s">
        <v>222</v>
      </c>
      <c r="D7" t="s">
        <v>239</v>
      </c>
      <c r="E7" t="s">
        <v>240</v>
      </c>
      <c r="F7" t="s">
        <v>157</v>
      </c>
      <c r="G7">
        <v>2022</v>
      </c>
      <c r="H7" t="s">
        <v>412</v>
      </c>
      <c r="I7" t="s">
        <v>482</v>
      </c>
      <c r="J7" s="183">
        <v>44470</v>
      </c>
      <c r="K7" s="183">
        <v>44651</v>
      </c>
      <c r="L7" s="183">
        <v>44581</v>
      </c>
      <c r="M7">
        <v>-70</v>
      </c>
      <c r="Q7" t="s">
        <v>448</v>
      </c>
      <c r="R7">
        <v>1</v>
      </c>
      <c r="S7" t="s">
        <v>1</v>
      </c>
      <c r="V7" t="s">
        <v>504</v>
      </c>
    </row>
    <row r="8" spans="1:22" x14ac:dyDescent="0.25">
      <c r="A8" t="s">
        <v>60</v>
      </c>
      <c r="B8" t="s">
        <v>390</v>
      </c>
      <c r="C8" t="s">
        <v>236</v>
      </c>
      <c r="D8" t="s">
        <v>237</v>
      </c>
      <c r="E8" t="s">
        <v>238</v>
      </c>
      <c r="F8" t="s">
        <v>59</v>
      </c>
      <c r="G8">
        <v>2022</v>
      </c>
      <c r="H8" t="s">
        <v>321</v>
      </c>
      <c r="I8" t="s">
        <v>483</v>
      </c>
      <c r="J8" s="183">
        <v>44562</v>
      </c>
      <c r="K8" s="183">
        <v>44926</v>
      </c>
      <c r="L8" s="183">
        <v>44926</v>
      </c>
      <c r="M8">
        <v>0</v>
      </c>
      <c r="N8">
        <v>2292</v>
      </c>
      <c r="O8">
        <v>2177.4</v>
      </c>
      <c r="P8">
        <v>2281</v>
      </c>
      <c r="Q8" t="s">
        <v>438</v>
      </c>
      <c r="R8">
        <v>0.99520069808027922</v>
      </c>
      <c r="S8" t="s">
        <v>1</v>
      </c>
      <c r="T8" t="s">
        <v>656</v>
      </c>
    </row>
    <row r="9" spans="1:22" x14ac:dyDescent="0.25">
      <c r="A9" t="s">
        <v>60</v>
      </c>
      <c r="B9" t="s">
        <v>379</v>
      </c>
      <c r="C9" t="s">
        <v>160</v>
      </c>
      <c r="D9" t="s">
        <v>159</v>
      </c>
      <c r="E9" t="s">
        <v>246</v>
      </c>
      <c r="F9" t="s">
        <v>161</v>
      </c>
      <c r="G9">
        <v>2022</v>
      </c>
      <c r="H9" t="s">
        <v>538</v>
      </c>
      <c r="I9" t="s">
        <v>483</v>
      </c>
      <c r="J9" s="183">
        <v>44562</v>
      </c>
      <c r="K9" s="183">
        <v>44926</v>
      </c>
      <c r="M9" t="s">
        <v>657</v>
      </c>
      <c r="N9">
        <v>1411</v>
      </c>
      <c r="O9">
        <v>282.2</v>
      </c>
      <c r="P9">
        <v>379</v>
      </c>
      <c r="Q9" t="s">
        <v>454</v>
      </c>
      <c r="R9">
        <v>0.26860382707299785</v>
      </c>
      <c r="S9" t="s">
        <v>1</v>
      </c>
      <c r="T9" t="s">
        <v>524</v>
      </c>
      <c r="V9" t="s">
        <v>514</v>
      </c>
    </row>
    <row r="10" spans="1:22" x14ac:dyDescent="0.25">
      <c r="A10" t="s">
        <v>60</v>
      </c>
      <c r="B10" t="s">
        <v>378</v>
      </c>
      <c r="C10" t="s">
        <v>397</v>
      </c>
      <c r="D10" t="s">
        <v>221</v>
      </c>
      <c r="E10" t="s">
        <v>225</v>
      </c>
      <c r="F10" t="s">
        <v>165</v>
      </c>
      <c r="G10">
        <v>2022</v>
      </c>
      <c r="H10" t="s">
        <v>355</v>
      </c>
      <c r="I10" t="s">
        <v>483</v>
      </c>
      <c r="J10" s="183">
        <v>44682</v>
      </c>
      <c r="K10" s="183">
        <v>44926</v>
      </c>
      <c r="L10" s="183">
        <v>44904</v>
      </c>
      <c r="M10">
        <v>-22</v>
      </c>
      <c r="N10">
        <v>285</v>
      </c>
      <c r="O10" t="s">
        <v>430</v>
      </c>
      <c r="P10" t="s">
        <v>431</v>
      </c>
      <c r="Q10" t="s">
        <v>444</v>
      </c>
      <c r="R10">
        <v>1.8245614035087718</v>
      </c>
      <c r="S10" t="s">
        <v>1</v>
      </c>
      <c r="T10" t="s">
        <v>658</v>
      </c>
      <c r="U10" t="s">
        <v>496</v>
      </c>
      <c r="V10" t="s">
        <v>521</v>
      </c>
    </row>
    <row r="11" spans="1:22" x14ac:dyDescent="0.25">
      <c r="A11" t="s">
        <v>60</v>
      </c>
      <c r="B11" t="s">
        <v>378</v>
      </c>
      <c r="C11" t="s">
        <v>223</v>
      </c>
      <c r="D11" t="s">
        <v>166</v>
      </c>
      <c r="E11" t="s">
        <v>224</v>
      </c>
      <c r="F11" t="s">
        <v>167</v>
      </c>
      <c r="G11">
        <v>2022</v>
      </c>
      <c r="H11" t="s">
        <v>324</v>
      </c>
      <c r="I11" t="s">
        <v>484</v>
      </c>
      <c r="J11" s="183">
        <v>44713</v>
      </c>
      <c r="K11" s="183">
        <v>44926</v>
      </c>
      <c r="L11" s="183">
        <v>44909</v>
      </c>
      <c r="M11">
        <v>-17</v>
      </c>
      <c r="N11">
        <v>14</v>
      </c>
      <c r="O11">
        <v>10</v>
      </c>
      <c r="P11">
        <v>11</v>
      </c>
      <c r="Q11" t="s">
        <v>439</v>
      </c>
      <c r="R11">
        <v>0.7857142857142857</v>
      </c>
      <c r="S11" t="s">
        <v>1</v>
      </c>
      <c r="T11" t="s">
        <v>497</v>
      </c>
      <c r="V11" t="s">
        <v>509</v>
      </c>
    </row>
    <row r="12" spans="1:22" x14ac:dyDescent="0.25">
      <c r="A12" t="s">
        <v>450</v>
      </c>
      <c r="B12" t="s">
        <v>383</v>
      </c>
      <c r="C12" t="s">
        <v>360</v>
      </c>
      <c r="D12" t="s">
        <v>659</v>
      </c>
      <c r="E12" t="s">
        <v>264</v>
      </c>
      <c r="F12" t="s">
        <v>362</v>
      </c>
      <c r="G12">
        <v>2022</v>
      </c>
      <c r="H12" t="s">
        <v>616</v>
      </c>
      <c r="I12" t="s">
        <v>483</v>
      </c>
      <c r="J12" s="183">
        <v>44562</v>
      </c>
      <c r="K12" s="183">
        <v>44926</v>
      </c>
      <c r="L12" s="183">
        <v>44926</v>
      </c>
      <c r="M12">
        <v>0</v>
      </c>
      <c r="N12">
        <v>176960000</v>
      </c>
      <c r="O12" t="s">
        <v>523</v>
      </c>
      <c r="P12">
        <v>187660000</v>
      </c>
      <c r="Q12" t="s">
        <v>615</v>
      </c>
      <c r="R12">
        <v>0.94298198870297345</v>
      </c>
      <c r="S12" t="s">
        <v>1</v>
      </c>
      <c r="T12" t="s">
        <v>660</v>
      </c>
      <c r="U12" t="s">
        <v>488</v>
      </c>
      <c r="V12" t="s">
        <v>508</v>
      </c>
    </row>
    <row r="13" spans="1:22" ht="135" x14ac:dyDescent="0.25">
      <c r="A13" t="s">
        <v>450</v>
      </c>
      <c r="B13" t="s">
        <v>375</v>
      </c>
      <c r="C13" t="s">
        <v>273</v>
      </c>
      <c r="D13" s="2" t="s">
        <v>279</v>
      </c>
      <c r="E13" t="s">
        <v>280</v>
      </c>
      <c r="F13" t="s">
        <v>281</v>
      </c>
      <c r="G13">
        <v>2022</v>
      </c>
      <c r="H13" t="s">
        <v>324</v>
      </c>
      <c r="I13" t="s">
        <v>484</v>
      </c>
      <c r="J13" s="183">
        <v>44562</v>
      </c>
      <c r="K13" s="183">
        <v>44926</v>
      </c>
      <c r="L13" s="183">
        <v>44909</v>
      </c>
      <c r="M13">
        <v>-17</v>
      </c>
      <c r="N13">
        <v>8</v>
      </c>
      <c r="O13">
        <v>6</v>
      </c>
      <c r="P13">
        <v>7</v>
      </c>
      <c r="Q13" t="s">
        <v>439</v>
      </c>
      <c r="R13">
        <v>0.875</v>
      </c>
      <c r="S13" t="s">
        <v>1</v>
      </c>
      <c r="T13" t="s">
        <v>452</v>
      </c>
      <c r="V13" t="s">
        <v>509</v>
      </c>
    </row>
    <row r="14" spans="1:22" x14ac:dyDescent="0.25">
      <c r="A14" t="s">
        <v>450</v>
      </c>
      <c r="B14" t="s">
        <v>381</v>
      </c>
      <c r="C14" t="s">
        <v>276</v>
      </c>
      <c r="D14" t="s">
        <v>468</v>
      </c>
      <c r="E14" t="s">
        <v>261</v>
      </c>
      <c r="F14" t="s">
        <v>171</v>
      </c>
      <c r="G14">
        <v>2022</v>
      </c>
      <c r="H14" t="s">
        <v>465</v>
      </c>
      <c r="I14" t="s">
        <v>482</v>
      </c>
      <c r="J14" s="183">
        <v>44562</v>
      </c>
      <c r="K14" s="183">
        <v>44926</v>
      </c>
      <c r="L14" s="183">
        <v>44926</v>
      </c>
      <c r="M14">
        <v>0</v>
      </c>
      <c r="Q14" t="s">
        <v>448</v>
      </c>
      <c r="R14">
        <v>1</v>
      </c>
      <c r="S14" t="s">
        <v>1</v>
      </c>
      <c r="T14" t="s">
        <v>466</v>
      </c>
      <c r="U14" t="s">
        <v>467</v>
      </c>
      <c r="V14" t="s">
        <v>512</v>
      </c>
    </row>
    <row r="15" spans="1:22" x14ac:dyDescent="0.25">
      <c r="A15" t="s">
        <v>367</v>
      </c>
      <c r="B15" t="s">
        <v>148</v>
      </c>
      <c r="C15" t="s">
        <v>306</v>
      </c>
      <c r="D15" t="s">
        <v>307</v>
      </c>
      <c r="E15" t="s">
        <v>308</v>
      </c>
      <c r="F15" t="s">
        <v>208</v>
      </c>
      <c r="G15">
        <v>2022</v>
      </c>
      <c r="H15" t="s">
        <v>456</v>
      </c>
      <c r="I15" t="s">
        <v>482</v>
      </c>
      <c r="J15" s="183">
        <v>44562</v>
      </c>
      <c r="K15" s="183">
        <v>44682</v>
      </c>
      <c r="L15" s="183">
        <v>44665</v>
      </c>
      <c r="M15">
        <v>-17</v>
      </c>
      <c r="Q15" t="s">
        <v>448</v>
      </c>
      <c r="R15">
        <v>1</v>
      </c>
      <c r="S15" t="s">
        <v>1</v>
      </c>
      <c r="T15" t="s">
        <v>453</v>
      </c>
      <c r="V15" t="s">
        <v>513</v>
      </c>
    </row>
    <row r="16" spans="1:22" x14ac:dyDescent="0.25">
      <c r="A16" t="s">
        <v>367</v>
      </c>
      <c r="B16" t="s">
        <v>148</v>
      </c>
      <c r="C16" t="s">
        <v>188</v>
      </c>
      <c r="D16" t="s">
        <v>189</v>
      </c>
      <c r="E16" t="s">
        <v>191</v>
      </c>
      <c r="F16" t="s">
        <v>190</v>
      </c>
      <c r="G16">
        <v>2022</v>
      </c>
      <c r="H16" t="s">
        <v>336</v>
      </c>
      <c r="I16" t="s">
        <v>483</v>
      </c>
      <c r="J16" s="183">
        <v>44682</v>
      </c>
      <c r="K16" s="183">
        <v>44926</v>
      </c>
      <c r="M16" t="s">
        <v>657</v>
      </c>
      <c r="N16" t="s">
        <v>427</v>
      </c>
      <c r="O16" t="s">
        <v>428</v>
      </c>
      <c r="P16" t="s">
        <v>429</v>
      </c>
      <c r="Q16" t="s">
        <v>445</v>
      </c>
      <c r="R16">
        <v>1.6177606177606179</v>
      </c>
      <c r="S16" t="s">
        <v>1</v>
      </c>
      <c r="T16" t="s">
        <v>518</v>
      </c>
      <c r="V16" t="s">
        <v>544</v>
      </c>
    </row>
    <row r="17" spans="1:22" x14ac:dyDescent="0.25">
      <c r="A17" t="s">
        <v>367</v>
      </c>
      <c r="B17" t="s">
        <v>148</v>
      </c>
      <c r="C17" t="s">
        <v>184</v>
      </c>
      <c r="D17" t="s">
        <v>185</v>
      </c>
      <c r="E17" t="s">
        <v>187</v>
      </c>
      <c r="F17" t="s">
        <v>186</v>
      </c>
      <c r="G17">
        <v>2022</v>
      </c>
      <c r="H17" t="s">
        <v>296</v>
      </c>
      <c r="I17" t="s">
        <v>483</v>
      </c>
      <c r="J17" s="183">
        <v>44682</v>
      </c>
      <c r="K17" s="183">
        <v>44926</v>
      </c>
      <c r="L17" s="183">
        <v>44840</v>
      </c>
      <c r="M17">
        <v>-86</v>
      </c>
      <c r="N17">
        <v>4</v>
      </c>
      <c r="O17">
        <v>4</v>
      </c>
      <c r="P17">
        <v>4</v>
      </c>
      <c r="Q17" t="s">
        <v>446</v>
      </c>
      <c r="R17">
        <v>1</v>
      </c>
      <c r="S17" t="s">
        <v>1</v>
      </c>
      <c r="T17" t="s">
        <v>495</v>
      </c>
      <c r="V17" t="s">
        <v>519</v>
      </c>
    </row>
    <row r="18" spans="1:22" x14ac:dyDescent="0.25">
      <c r="A18" t="s">
        <v>367</v>
      </c>
      <c r="B18" t="s">
        <v>148</v>
      </c>
      <c r="C18" t="s">
        <v>209</v>
      </c>
      <c r="D18" t="s">
        <v>338</v>
      </c>
      <c r="E18" t="s">
        <v>211</v>
      </c>
      <c r="F18" t="s">
        <v>210</v>
      </c>
      <c r="G18">
        <v>2022</v>
      </c>
      <c r="H18" t="s">
        <v>415</v>
      </c>
      <c r="I18" t="s">
        <v>482</v>
      </c>
      <c r="J18" s="183">
        <v>44743</v>
      </c>
      <c r="K18" s="183">
        <v>44926</v>
      </c>
      <c r="L18" s="183">
        <v>44840</v>
      </c>
      <c r="M18">
        <v>-86</v>
      </c>
      <c r="N18">
        <v>1</v>
      </c>
      <c r="O18">
        <v>1</v>
      </c>
      <c r="P18">
        <v>1</v>
      </c>
      <c r="Q18" t="s">
        <v>448</v>
      </c>
      <c r="R18">
        <v>1</v>
      </c>
      <c r="S18" t="s">
        <v>1</v>
      </c>
      <c r="T18" t="s">
        <v>422</v>
      </c>
      <c r="V18" t="s">
        <v>520</v>
      </c>
    </row>
    <row r="19" spans="1:22" x14ac:dyDescent="0.25">
      <c r="A19" t="s">
        <v>367</v>
      </c>
      <c r="B19" t="s">
        <v>148</v>
      </c>
      <c r="C19" t="s">
        <v>212</v>
      </c>
      <c r="D19" t="s">
        <v>213</v>
      </c>
      <c r="E19" t="s">
        <v>214</v>
      </c>
      <c r="F19" t="s">
        <v>190</v>
      </c>
      <c r="G19">
        <v>2022</v>
      </c>
      <c r="H19" t="s">
        <v>339</v>
      </c>
      <c r="I19" t="s">
        <v>484</v>
      </c>
      <c r="J19" s="183">
        <v>44682</v>
      </c>
      <c r="K19" s="183">
        <v>44926</v>
      </c>
      <c r="L19" s="183">
        <v>44713</v>
      </c>
      <c r="M19">
        <v>-213</v>
      </c>
      <c r="N19">
        <v>10</v>
      </c>
      <c r="O19">
        <v>10</v>
      </c>
      <c r="P19">
        <v>10</v>
      </c>
      <c r="Q19" t="s">
        <v>443</v>
      </c>
      <c r="R19">
        <v>1</v>
      </c>
      <c r="S19" t="s">
        <v>1</v>
      </c>
      <c r="T19" t="s">
        <v>442</v>
      </c>
      <c r="V19" t="s">
        <v>509</v>
      </c>
    </row>
    <row r="20" spans="1:22" x14ac:dyDescent="0.25">
      <c r="A20" t="s">
        <v>367</v>
      </c>
      <c r="B20" t="s">
        <v>148</v>
      </c>
      <c r="C20" t="s">
        <v>196</v>
      </c>
      <c r="D20" t="s">
        <v>197</v>
      </c>
      <c r="E20" t="s">
        <v>199</v>
      </c>
      <c r="F20" t="s">
        <v>198</v>
      </c>
      <c r="G20">
        <v>2022</v>
      </c>
      <c r="H20" t="s">
        <v>301</v>
      </c>
      <c r="I20" t="s">
        <v>483</v>
      </c>
      <c r="J20" s="183">
        <v>44713</v>
      </c>
      <c r="K20" s="183">
        <v>44926</v>
      </c>
      <c r="M20" t="s">
        <v>657</v>
      </c>
      <c r="Q20" t="s">
        <v>449</v>
      </c>
      <c r="R20">
        <v>0.99</v>
      </c>
      <c r="S20" t="s">
        <v>1</v>
      </c>
      <c r="T20" t="s">
        <v>525</v>
      </c>
    </row>
    <row r="21" spans="1:22" ht="330" x14ac:dyDescent="0.25">
      <c r="A21" t="s">
        <v>531</v>
      </c>
      <c r="B21" t="s">
        <v>386</v>
      </c>
      <c r="C21" t="s">
        <v>269</v>
      </c>
      <c r="D21" s="2" t="s">
        <v>266</v>
      </c>
      <c r="E21" t="s">
        <v>278</v>
      </c>
      <c r="F21" t="s">
        <v>361</v>
      </c>
      <c r="G21">
        <v>2022</v>
      </c>
      <c r="H21" t="s">
        <v>400</v>
      </c>
      <c r="I21" t="s">
        <v>482</v>
      </c>
      <c r="J21" s="183">
        <v>44866</v>
      </c>
      <c r="K21" s="183">
        <v>44926</v>
      </c>
      <c r="L21" s="183">
        <v>44882</v>
      </c>
      <c r="M21">
        <v>-44</v>
      </c>
      <c r="Q21" t="s">
        <v>448</v>
      </c>
      <c r="R21">
        <v>1</v>
      </c>
      <c r="S21" t="s">
        <v>1</v>
      </c>
      <c r="T21" t="s">
        <v>424</v>
      </c>
      <c r="V21" t="s">
        <v>505</v>
      </c>
    </row>
    <row r="22" spans="1:22" x14ac:dyDescent="0.25">
      <c r="A22" t="s">
        <v>531</v>
      </c>
      <c r="B22" t="s">
        <v>384</v>
      </c>
      <c r="C22" t="s">
        <v>274</v>
      </c>
      <c r="D22" t="s">
        <v>150</v>
      </c>
      <c r="E22" t="s">
        <v>267</v>
      </c>
      <c r="F22" t="s">
        <v>363</v>
      </c>
      <c r="G22">
        <v>2022</v>
      </c>
      <c r="H22" t="s">
        <v>351</v>
      </c>
      <c r="I22" t="s">
        <v>484</v>
      </c>
      <c r="J22" s="183">
        <v>44562</v>
      </c>
      <c r="K22" s="183">
        <v>44926</v>
      </c>
      <c r="L22" s="183">
        <v>44827</v>
      </c>
      <c r="M22">
        <v>-99</v>
      </c>
      <c r="N22">
        <v>6</v>
      </c>
      <c r="O22">
        <v>6</v>
      </c>
      <c r="P22">
        <v>6</v>
      </c>
      <c r="Q22" t="s">
        <v>439</v>
      </c>
      <c r="R22">
        <v>1</v>
      </c>
      <c r="S22" t="s">
        <v>1</v>
      </c>
      <c r="T22" t="s">
        <v>451</v>
      </c>
      <c r="V22" t="s">
        <v>509</v>
      </c>
    </row>
    <row r="23" spans="1:22" x14ac:dyDescent="0.25">
      <c r="A23" t="s">
        <v>368</v>
      </c>
      <c r="B23" t="s">
        <v>387</v>
      </c>
      <c r="C23" t="s">
        <v>285</v>
      </c>
      <c r="D23" t="s">
        <v>286</v>
      </c>
      <c r="E23" t="s">
        <v>287</v>
      </c>
      <c r="F23" t="s">
        <v>289</v>
      </c>
      <c r="G23">
        <v>2022</v>
      </c>
      <c r="H23" t="s">
        <v>535</v>
      </c>
      <c r="I23" t="s">
        <v>484</v>
      </c>
      <c r="J23" s="183">
        <v>44562</v>
      </c>
      <c r="K23" s="183">
        <v>44926</v>
      </c>
      <c r="L23" s="183">
        <v>44902</v>
      </c>
      <c r="M23">
        <v>-24</v>
      </c>
      <c r="N23">
        <v>2</v>
      </c>
      <c r="O23">
        <v>2</v>
      </c>
      <c r="P23">
        <v>2</v>
      </c>
      <c r="Q23" t="s">
        <v>439</v>
      </c>
      <c r="R23">
        <v>1</v>
      </c>
      <c r="S23" t="s">
        <v>1</v>
      </c>
      <c r="T23" t="s">
        <v>423</v>
      </c>
      <c r="V23" t="s">
        <v>509</v>
      </c>
    </row>
    <row r="24" spans="1:22" x14ac:dyDescent="0.25">
      <c r="A24" t="s">
        <v>368</v>
      </c>
      <c r="B24" t="s">
        <v>387</v>
      </c>
      <c r="C24" t="s">
        <v>293</v>
      </c>
      <c r="D24" t="s">
        <v>103</v>
      </c>
      <c r="E24" t="s">
        <v>182</v>
      </c>
      <c r="F24" t="s">
        <v>289</v>
      </c>
      <c r="G24">
        <v>2022</v>
      </c>
      <c r="H24" t="s">
        <v>292</v>
      </c>
      <c r="I24" t="s">
        <v>482</v>
      </c>
      <c r="J24" s="183">
        <v>44682</v>
      </c>
      <c r="K24" s="183">
        <v>44926</v>
      </c>
      <c r="L24" s="183">
        <v>44741</v>
      </c>
      <c r="M24">
        <v>-185</v>
      </c>
      <c r="Q24" t="s">
        <v>448</v>
      </c>
      <c r="R24">
        <v>1</v>
      </c>
      <c r="S24" t="s">
        <v>1</v>
      </c>
      <c r="T24" t="s">
        <v>416</v>
      </c>
      <c r="V24" t="s">
        <v>517</v>
      </c>
    </row>
    <row r="25" spans="1:22" x14ac:dyDescent="0.25">
      <c r="A25" t="s">
        <v>367</v>
      </c>
      <c r="B25" t="s">
        <v>148</v>
      </c>
      <c r="C25" t="s">
        <v>188</v>
      </c>
      <c r="D25" t="s">
        <v>480</v>
      </c>
      <c r="E25" t="s">
        <v>191</v>
      </c>
      <c r="F25" t="s">
        <v>190</v>
      </c>
      <c r="G25">
        <v>2023</v>
      </c>
      <c r="H25" t="s">
        <v>343</v>
      </c>
      <c r="I25" t="s">
        <v>483</v>
      </c>
      <c r="J25" s="183">
        <v>44927</v>
      </c>
      <c r="K25" s="183">
        <v>45291</v>
      </c>
      <c r="M25" t="s">
        <v>657</v>
      </c>
      <c r="Q25" t="s">
        <v>550</v>
      </c>
      <c r="R25" t="s">
        <v>551</v>
      </c>
      <c r="S25" t="s">
        <v>1</v>
      </c>
      <c r="T25" t="s">
        <v>552</v>
      </c>
      <c r="V25" t="s">
        <v>577</v>
      </c>
    </row>
    <row r="26" spans="1:22" x14ac:dyDescent="0.25">
      <c r="A26" t="s">
        <v>366</v>
      </c>
      <c r="B26" t="s">
        <v>375</v>
      </c>
      <c r="C26" t="s">
        <v>319</v>
      </c>
      <c r="D26" t="s">
        <v>150</v>
      </c>
      <c r="E26" t="s">
        <v>318</v>
      </c>
      <c r="F26" t="s">
        <v>151</v>
      </c>
      <c r="G26">
        <v>2024</v>
      </c>
      <c r="H26" t="s">
        <v>326</v>
      </c>
      <c r="I26" t="s">
        <v>484</v>
      </c>
      <c r="J26" s="183">
        <v>45292</v>
      </c>
      <c r="K26" s="183">
        <v>45657</v>
      </c>
      <c r="M26" t="s">
        <v>657</v>
      </c>
      <c r="Q26" t="s">
        <v>439</v>
      </c>
      <c r="R26">
        <v>1</v>
      </c>
      <c r="S26" t="s">
        <v>1</v>
      </c>
      <c r="V26" t="s">
        <v>596</v>
      </c>
    </row>
    <row r="27" spans="1:22" x14ac:dyDescent="0.25">
      <c r="A27" t="s">
        <v>450</v>
      </c>
      <c r="B27" t="s">
        <v>383</v>
      </c>
      <c r="C27" t="s">
        <v>360</v>
      </c>
      <c r="D27" t="s">
        <v>659</v>
      </c>
      <c r="E27" t="s">
        <v>264</v>
      </c>
      <c r="F27" t="s">
        <v>362</v>
      </c>
      <c r="G27">
        <v>2023</v>
      </c>
      <c r="H27" t="s">
        <v>616</v>
      </c>
      <c r="I27" t="s">
        <v>483</v>
      </c>
      <c r="J27" s="183">
        <v>44927</v>
      </c>
      <c r="K27" s="183">
        <v>45291</v>
      </c>
      <c r="L27" s="183">
        <v>45291</v>
      </c>
      <c r="M27">
        <v>0</v>
      </c>
      <c r="Q27" t="s">
        <v>615</v>
      </c>
      <c r="R27">
        <v>0.94</v>
      </c>
      <c r="S27" t="s">
        <v>1</v>
      </c>
      <c r="T27" t="s">
        <v>558</v>
      </c>
      <c r="V27" t="s">
        <v>574</v>
      </c>
    </row>
    <row r="28" spans="1:22" x14ac:dyDescent="0.25">
      <c r="A28" t="s">
        <v>366</v>
      </c>
      <c r="B28" t="s">
        <v>374</v>
      </c>
      <c r="C28" t="s">
        <v>220</v>
      </c>
      <c r="D28" t="s">
        <v>150</v>
      </c>
      <c r="E28" t="s">
        <v>153</v>
      </c>
      <c r="F28" t="s">
        <v>151</v>
      </c>
      <c r="G28">
        <v>2024</v>
      </c>
      <c r="H28" t="s">
        <v>330</v>
      </c>
      <c r="I28" t="s">
        <v>484</v>
      </c>
      <c r="J28" s="183">
        <v>45292</v>
      </c>
      <c r="K28" s="183">
        <v>45657</v>
      </c>
      <c r="M28" t="s">
        <v>657</v>
      </c>
      <c r="Q28" t="s">
        <v>439</v>
      </c>
      <c r="R28">
        <v>0.93</v>
      </c>
      <c r="S28" t="s">
        <v>1</v>
      </c>
      <c r="V28" t="s">
        <v>596</v>
      </c>
    </row>
    <row r="29" spans="1:22" ht="45" x14ac:dyDescent="0.25">
      <c r="A29" t="s">
        <v>531</v>
      </c>
      <c r="B29" t="s">
        <v>380</v>
      </c>
      <c r="C29" t="s">
        <v>268</v>
      </c>
      <c r="D29" t="s">
        <v>265</v>
      </c>
      <c r="E29" t="s">
        <v>277</v>
      </c>
      <c r="F29" t="s">
        <v>177</v>
      </c>
      <c r="G29">
        <v>2023</v>
      </c>
      <c r="H29" t="s">
        <v>270</v>
      </c>
      <c r="I29" t="s">
        <v>482</v>
      </c>
      <c r="J29" s="183">
        <v>44927</v>
      </c>
      <c r="K29" s="183">
        <v>45291</v>
      </c>
      <c r="L29" s="183">
        <v>45291</v>
      </c>
      <c r="M29">
        <v>0</v>
      </c>
      <c r="Q29" s="2" t="s">
        <v>435</v>
      </c>
      <c r="R29">
        <v>1.23</v>
      </c>
      <c r="S29" t="s">
        <v>1</v>
      </c>
      <c r="T29" t="s">
        <v>569</v>
      </c>
      <c r="V29" t="s">
        <v>568</v>
      </c>
    </row>
    <row r="30" spans="1:22" x14ac:dyDescent="0.25">
      <c r="A30" t="s">
        <v>366</v>
      </c>
      <c r="B30" t="s">
        <v>377</v>
      </c>
      <c r="C30" t="s">
        <v>316</v>
      </c>
      <c r="D30" t="s">
        <v>129</v>
      </c>
      <c r="E30" t="s">
        <v>130</v>
      </c>
      <c r="F30" t="s">
        <v>131</v>
      </c>
      <c r="G30">
        <v>2024</v>
      </c>
      <c r="I30" t="s">
        <v>482</v>
      </c>
      <c r="J30" s="183">
        <v>45292</v>
      </c>
      <c r="K30" s="183">
        <v>45657</v>
      </c>
      <c r="M30" t="s">
        <v>657</v>
      </c>
      <c r="Q30" t="s">
        <v>448</v>
      </c>
      <c r="R30">
        <v>1</v>
      </c>
      <c r="S30" t="s">
        <v>1</v>
      </c>
      <c r="T30" t="s">
        <v>620</v>
      </c>
    </row>
    <row r="31" spans="1:22" x14ac:dyDescent="0.25">
      <c r="A31" t="s">
        <v>366</v>
      </c>
      <c r="B31" t="s">
        <v>373</v>
      </c>
      <c r="C31" t="s">
        <v>314</v>
      </c>
      <c r="D31" t="s">
        <v>126</v>
      </c>
      <c r="E31" t="s">
        <v>247</v>
      </c>
      <c r="F31" t="s">
        <v>127</v>
      </c>
      <c r="G31">
        <v>2024</v>
      </c>
      <c r="H31" t="s">
        <v>636</v>
      </c>
      <c r="I31" t="s">
        <v>482</v>
      </c>
      <c r="J31" s="183">
        <v>45292</v>
      </c>
      <c r="K31" s="183">
        <v>45657</v>
      </c>
      <c r="M31" t="s">
        <v>657</v>
      </c>
      <c r="Q31" t="s">
        <v>448</v>
      </c>
      <c r="R31" t="e">
        <v>#DIV/0!</v>
      </c>
      <c r="S31" t="s">
        <v>1</v>
      </c>
      <c r="T31" t="s">
        <v>625</v>
      </c>
      <c r="V31" t="s">
        <v>600</v>
      </c>
    </row>
    <row r="32" spans="1:22" ht="330" x14ac:dyDescent="0.25">
      <c r="A32" t="s">
        <v>531</v>
      </c>
      <c r="B32" t="s">
        <v>386</v>
      </c>
      <c r="C32" t="s">
        <v>269</v>
      </c>
      <c r="D32" s="2" t="s">
        <v>266</v>
      </c>
      <c r="E32" t="s">
        <v>278</v>
      </c>
      <c r="F32" t="s">
        <v>361</v>
      </c>
      <c r="G32">
        <v>2023</v>
      </c>
      <c r="H32" t="s">
        <v>400</v>
      </c>
      <c r="I32" t="s">
        <v>482</v>
      </c>
      <c r="J32" s="183">
        <v>44562</v>
      </c>
      <c r="K32" s="183">
        <v>44926</v>
      </c>
      <c r="M32" t="s">
        <v>657</v>
      </c>
      <c r="Q32" t="s">
        <v>448</v>
      </c>
      <c r="R32">
        <v>1</v>
      </c>
      <c r="S32" t="s">
        <v>1</v>
      </c>
      <c r="V32" t="s">
        <v>567</v>
      </c>
    </row>
    <row r="33" spans="1:22" x14ac:dyDescent="0.25">
      <c r="A33" t="s">
        <v>366</v>
      </c>
      <c r="B33" t="s">
        <v>372</v>
      </c>
      <c r="C33" t="s">
        <v>147</v>
      </c>
      <c r="D33" t="s">
        <v>533</v>
      </c>
      <c r="E33" t="s">
        <v>146</v>
      </c>
      <c r="F33" t="s">
        <v>148</v>
      </c>
      <c r="G33">
        <v>2024</v>
      </c>
      <c r="H33" t="s">
        <v>323</v>
      </c>
      <c r="I33" t="s">
        <v>482</v>
      </c>
      <c r="J33" s="183">
        <v>45292</v>
      </c>
      <c r="K33" s="183">
        <v>45657</v>
      </c>
      <c r="M33" t="s">
        <v>657</v>
      </c>
      <c r="Q33" t="s">
        <v>448</v>
      </c>
      <c r="R33" t="e">
        <v>#DIV/0!</v>
      </c>
      <c r="S33" t="s">
        <v>1</v>
      </c>
      <c r="T33" t="s">
        <v>618</v>
      </c>
      <c r="V33" t="s">
        <v>617</v>
      </c>
    </row>
    <row r="34" spans="1:22" x14ac:dyDescent="0.25">
      <c r="A34" t="s">
        <v>366</v>
      </c>
      <c r="B34" t="s">
        <v>376</v>
      </c>
      <c r="C34" t="s">
        <v>137</v>
      </c>
      <c r="D34" t="s">
        <v>135</v>
      </c>
      <c r="E34" t="s">
        <v>136</v>
      </c>
      <c r="F34" t="s">
        <v>131</v>
      </c>
      <c r="G34">
        <v>2024</v>
      </c>
      <c r="H34" t="s">
        <v>491</v>
      </c>
      <c r="I34" t="s">
        <v>482</v>
      </c>
      <c r="J34" s="183">
        <v>45292</v>
      </c>
      <c r="K34" s="183">
        <v>45657</v>
      </c>
      <c r="M34" t="s">
        <v>657</v>
      </c>
      <c r="Q34" t="s">
        <v>448</v>
      </c>
      <c r="R34">
        <v>1</v>
      </c>
      <c r="S34" t="s">
        <v>1</v>
      </c>
      <c r="T34" t="s">
        <v>609</v>
      </c>
      <c r="V34" t="s">
        <v>610</v>
      </c>
    </row>
    <row r="35" spans="1:22" x14ac:dyDescent="0.25">
      <c r="A35" t="s">
        <v>366</v>
      </c>
      <c r="B35" t="s">
        <v>58</v>
      </c>
      <c r="C35" t="s">
        <v>315</v>
      </c>
      <c r="D35" t="s">
        <v>132</v>
      </c>
      <c r="E35" t="s">
        <v>133</v>
      </c>
      <c r="F35" t="s">
        <v>67</v>
      </c>
      <c r="G35">
        <v>2024</v>
      </c>
      <c r="H35" t="s">
        <v>414</v>
      </c>
      <c r="I35" t="s">
        <v>483</v>
      </c>
      <c r="J35" s="183">
        <v>45292</v>
      </c>
      <c r="K35" s="183">
        <v>45657</v>
      </c>
      <c r="M35" t="s">
        <v>657</v>
      </c>
      <c r="Q35" t="s">
        <v>485</v>
      </c>
      <c r="R35">
        <v>1</v>
      </c>
      <c r="S35" t="s">
        <v>1</v>
      </c>
      <c r="T35" t="s">
        <v>633</v>
      </c>
      <c r="V35" t="s">
        <v>632</v>
      </c>
    </row>
    <row r="36" spans="1:22" ht="409.5" x14ac:dyDescent="0.25">
      <c r="A36" t="s">
        <v>367</v>
      </c>
      <c r="B36" t="s">
        <v>148</v>
      </c>
      <c r="C36" t="s">
        <v>306</v>
      </c>
      <c r="D36" t="s">
        <v>476</v>
      </c>
      <c r="E36" t="s">
        <v>308</v>
      </c>
      <c r="F36" t="s">
        <v>208</v>
      </c>
      <c r="G36">
        <v>2023</v>
      </c>
      <c r="H36" t="s">
        <v>477</v>
      </c>
      <c r="I36" t="s">
        <v>482</v>
      </c>
      <c r="J36" s="183">
        <v>44927</v>
      </c>
      <c r="K36" s="183">
        <v>45291</v>
      </c>
      <c r="M36" t="s">
        <v>657</v>
      </c>
      <c r="Q36" t="s">
        <v>448</v>
      </c>
      <c r="R36">
        <v>1</v>
      </c>
      <c r="S36" t="s">
        <v>1</v>
      </c>
      <c r="V36" s="2" t="s">
        <v>579</v>
      </c>
    </row>
    <row r="37" spans="1:22" x14ac:dyDescent="0.25">
      <c r="A37" t="s">
        <v>366</v>
      </c>
      <c r="B37" t="s">
        <v>371</v>
      </c>
      <c r="C37" t="s">
        <v>317</v>
      </c>
      <c r="D37" t="s">
        <v>142</v>
      </c>
      <c r="E37" t="s">
        <v>143</v>
      </c>
      <c r="F37" t="s">
        <v>144</v>
      </c>
      <c r="G37">
        <v>2024</v>
      </c>
      <c r="H37" t="s">
        <v>250</v>
      </c>
      <c r="I37" t="s">
        <v>482</v>
      </c>
      <c r="J37" s="183">
        <v>45292</v>
      </c>
      <c r="K37" s="183">
        <v>45657</v>
      </c>
      <c r="M37" t="s">
        <v>657</v>
      </c>
      <c r="Q37" t="s">
        <v>448</v>
      </c>
      <c r="R37">
        <v>1</v>
      </c>
      <c r="S37" t="s">
        <v>1</v>
      </c>
      <c r="T37" t="s">
        <v>604</v>
      </c>
    </row>
    <row r="38" spans="1:22" x14ac:dyDescent="0.25">
      <c r="A38" t="s">
        <v>60</v>
      </c>
      <c r="B38" t="s">
        <v>378</v>
      </c>
      <c r="C38" t="s">
        <v>223</v>
      </c>
      <c r="D38" t="s">
        <v>166</v>
      </c>
      <c r="E38" t="s">
        <v>224</v>
      </c>
      <c r="F38" t="s">
        <v>167</v>
      </c>
      <c r="G38">
        <v>2024</v>
      </c>
      <c r="H38" t="s">
        <v>326</v>
      </c>
      <c r="I38" t="s">
        <v>484</v>
      </c>
      <c r="J38" s="183">
        <v>45292</v>
      </c>
      <c r="K38" s="183">
        <v>45657</v>
      </c>
      <c r="M38" t="s">
        <v>657</v>
      </c>
      <c r="Q38" t="s">
        <v>439</v>
      </c>
      <c r="R38">
        <v>1</v>
      </c>
      <c r="S38" t="s">
        <v>1</v>
      </c>
      <c r="V38" t="s">
        <v>596</v>
      </c>
    </row>
    <row r="39" spans="1:22" x14ac:dyDescent="0.25">
      <c r="A39" t="s">
        <v>368</v>
      </c>
      <c r="B39" t="s">
        <v>387</v>
      </c>
      <c r="C39" t="s">
        <v>285</v>
      </c>
      <c r="D39" t="s">
        <v>286</v>
      </c>
      <c r="E39" t="s">
        <v>287</v>
      </c>
      <c r="F39" t="s">
        <v>289</v>
      </c>
      <c r="G39">
        <v>2023</v>
      </c>
      <c r="H39" t="s">
        <v>534</v>
      </c>
      <c r="I39" t="s">
        <v>484</v>
      </c>
      <c r="J39" s="183">
        <v>44927</v>
      </c>
      <c r="K39" s="183">
        <v>45291</v>
      </c>
      <c r="M39" t="s">
        <v>657</v>
      </c>
      <c r="Q39" t="s">
        <v>439</v>
      </c>
      <c r="R39">
        <v>1</v>
      </c>
      <c r="S39" t="s">
        <v>1</v>
      </c>
      <c r="V39" t="s">
        <v>563</v>
      </c>
    </row>
    <row r="40" spans="1:22" ht="409.5" x14ac:dyDescent="0.25">
      <c r="A40" t="s">
        <v>60</v>
      </c>
      <c r="B40" t="s">
        <v>379</v>
      </c>
      <c r="C40" t="s">
        <v>160</v>
      </c>
      <c r="D40" t="s">
        <v>159</v>
      </c>
      <c r="E40" t="s">
        <v>246</v>
      </c>
      <c r="F40" t="s">
        <v>161</v>
      </c>
      <c r="G40">
        <v>2024</v>
      </c>
      <c r="H40" t="s">
        <v>540</v>
      </c>
      <c r="I40" t="s">
        <v>483</v>
      </c>
      <c r="J40" s="183">
        <v>45292</v>
      </c>
      <c r="K40" s="183">
        <v>45657</v>
      </c>
      <c r="M40" t="s">
        <v>657</v>
      </c>
      <c r="Q40" t="s">
        <v>651</v>
      </c>
      <c r="R40">
        <v>0.91</v>
      </c>
      <c r="S40" t="s">
        <v>1</v>
      </c>
      <c r="T40" s="2" t="s">
        <v>649</v>
      </c>
      <c r="V40" t="s">
        <v>650</v>
      </c>
    </row>
    <row r="41" spans="1:22" x14ac:dyDescent="0.25">
      <c r="A41" t="s">
        <v>60</v>
      </c>
      <c r="B41" t="s">
        <v>378</v>
      </c>
      <c r="C41" t="s">
        <v>223</v>
      </c>
      <c r="D41" t="s">
        <v>166</v>
      </c>
      <c r="E41" t="s">
        <v>224</v>
      </c>
      <c r="F41" t="s">
        <v>167</v>
      </c>
      <c r="G41">
        <v>2023</v>
      </c>
      <c r="H41" t="s">
        <v>325</v>
      </c>
      <c r="I41" t="s">
        <v>484</v>
      </c>
      <c r="J41" s="183">
        <v>44927</v>
      </c>
      <c r="K41" s="183">
        <v>45291</v>
      </c>
      <c r="M41" t="s">
        <v>657</v>
      </c>
      <c r="Q41" t="s">
        <v>439</v>
      </c>
      <c r="R41">
        <v>1</v>
      </c>
      <c r="S41" t="s">
        <v>1</v>
      </c>
      <c r="V41" t="s">
        <v>563</v>
      </c>
    </row>
    <row r="42" spans="1:22" ht="210" x14ac:dyDescent="0.25">
      <c r="A42" t="s">
        <v>60</v>
      </c>
      <c r="B42" t="s">
        <v>390</v>
      </c>
      <c r="C42" t="s">
        <v>235</v>
      </c>
      <c r="D42" s="2" t="s">
        <v>228</v>
      </c>
      <c r="E42" s="2" t="s">
        <v>226</v>
      </c>
      <c r="F42" t="s">
        <v>227</v>
      </c>
      <c r="G42">
        <v>2024</v>
      </c>
      <c r="H42" t="s">
        <v>242</v>
      </c>
      <c r="I42" t="s">
        <v>483</v>
      </c>
      <c r="J42" s="183">
        <v>45292</v>
      </c>
      <c r="K42" s="183">
        <v>45657</v>
      </c>
      <c r="M42" t="s">
        <v>657</v>
      </c>
      <c r="Q42" s="2" t="s">
        <v>437</v>
      </c>
      <c r="R42">
        <v>1</v>
      </c>
      <c r="S42" t="s">
        <v>1</v>
      </c>
      <c r="T42" t="s">
        <v>601</v>
      </c>
      <c r="V42" t="s">
        <v>612</v>
      </c>
    </row>
    <row r="43" spans="1:22" x14ac:dyDescent="0.25">
      <c r="A43" t="s">
        <v>366</v>
      </c>
      <c r="B43" t="s">
        <v>375</v>
      </c>
      <c r="C43" t="s">
        <v>319</v>
      </c>
      <c r="D43" t="s">
        <v>150</v>
      </c>
      <c r="E43" t="s">
        <v>318</v>
      </c>
      <c r="F43" t="s">
        <v>151</v>
      </c>
      <c r="G43">
        <v>2023</v>
      </c>
      <c r="H43" t="s">
        <v>325</v>
      </c>
      <c r="I43" t="s">
        <v>484</v>
      </c>
      <c r="J43" s="183">
        <v>44927</v>
      </c>
      <c r="K43" s="183">
        <v>45291</v>
      </c>
      <c r="M43" t="s">
        <v>657</v>
      </c>
      <c r="Q43" t="s">
        <v>439</v>
      </c>
      <c r="R43">
        <v>1</v>
      </c>
      <c r="S43" t="s">
        <v>1</v>
      </c>
      <c r="V43" t="s">
        <v>563</v>
      </c>
    </row>
    <row r="44" spans="1:22" x14ac:dyDescent="0.25">
      <c r="A44" t="s">
        <v>531</v>
      </c>
      <c r="B44" t="s">
        <v>384</v>
      </c>
      <c r="C44" t="s">
        <v>274</v>
      </c>
      <c r="D44" t="s">
        <v>150</v>
      </c>
      <c r="E44" t="s">
        <v>267</v>
      </c>
      <c r="F44" t="s">
        <v>363</v>
      </c>
      <c r="G44">
        <v>2023</v>
      </c>
      <c r="H44" t="s">
        <v>352</v>
      </c>
      <c r="I44" t="s">
        <v>484</v>
      </c>
      <c r="J44" s="183">
        <v>44927</v>
      </c>
      <c r="K44" s="183">
        <v>45291</v>
      </c>
      <c r="L44" s="183">
        <v>45291</v>
      </c>
      <c r="M44">
        <v>0</v>
      </c>
      <c r="Q44" t="s">
        <v>439</v>
      </c>
      <c r="R44">
        <v>1</v>
      </c>
      <c r="S44" t="s">
        <v>1</v>
      </c>
      <c r="V44" t="s">
        <v>563</v>
      </c>
    </row>
    <row r="45" spans="1:22" x14ac:dyDescent="0.25">
      <c r="A45" t="s">
        <v>60</v>
      </c>
      <c r="B45" t="s">
        <v>378</v>
      </c>
      <c r="C45" t="s">
        <v>397</v>
      </c>
      <c r="D45" t="s">
        <v>221</v>
      </c>
      <c r="E45" t="s">
        <v>225</v>
      </c>
      <c r="F45" t="s">
        <v>165</v>
      </c>
      <c r="G45">
        <v>2024</v>
      </c>
      <c r="H45" t="s">
        <v>469</v>
      </c>
      <c r="I45" t="s">
        <v>483</v>
      </c>
      <c r="J45" s="183">
        <v>45292</v>
      </c>
      <c r="K45" s="183">
        <v>45657</v>
      </c>
      <c r="M45" t="s">
        <v>657</v>
      </c>
      <c r="Q45" t="s">
        <v>470</v>
      </c>
      <c r="R45">
        <v>1</v>
      </c>
      <c r="S45" t="s">
        <v>1</v>
      </c>
      <c r="T45" t="s">
        <v>627</v>
      </c>
      <c r="V45" t="s">
        <v>613</v>
      </c>
    </row>
    <row r="46" spans="1:22" x14ac:dyDescent="0.25">
      <c r="A46" t="s">
        <v>60</v>
      </c>
      <c r="B46" t="s">
        <v>390</v>
      </c>
      <c r="C46" t="s">
        <v>236</v>
      </c>
      <c r="D46" t="s">
        <v>237</v>
      </c>
      <c r="E46" t="s">
        <v>238</v>
      </c>
      <c r="F46" t="s">
        <v>59</v>
      </c>
      <c r="G46">
        <v>2024</v>
      </c>
      <c r="H46" t="s">
        <v>321</v>
      </c>
      <c r="I46" t="s">
        <v>483</v>
      </c>
      <c r="J46" s="183">
        <v>45292</v>
      </c>
      <c r="K46" s="183">
        <v>45657</v>
      </c>
      <c r="M46" t="s">
        <v>657</v>
      </c>
      <c r="Q46" t="s">
        <v>438</v>
      </c>
      <c r="R46">
        <v>1</v>
      </c>
      <c r="S46" t="s">
        <v>1</v>
      </c>
      <c r="T46" t="s">
        <v>608</v>
      </c>
      <c r="V46" t="s">
        <v>611</v>
      </c>
    </row>
    <row r="47" spans="1:22" x14ac:dyDescent="0.25">
      <c r="A47" t="s">
        <v>450</v>
      </c>
      <c r="B47" t="s">
        <v>383</v>
      </c>
      <c r="C47" t="s">
        <v>360</v>
      </c>
      <c r="D47" t="s">
        <v>659</v>
      </c>
      <c r="E47" t="s">
        <v>264</v>
      </c>
      <c r="F47" t="s">
        <v>362</v>
      </c>
      <c r="G47">
        <v>2024</v>
      </c>
      <c r="H47" t="s">
        <v>616</v>
      </c>
      <c r="I47" t="s">
        <v>483</v>
      </c>
      <c r="J47" s="183">
        <v>45292</v>
      </c>
      <c r="K47" s="183">
        <v>45657</v>
      </c>
      <c r="L47" s="183">
        <v>45657</v>
      </c>
      <c r="M47">
        <v>0</v>
      </c>
      <c r="Q47" t="s">
        <v>615</v>
      </c>
      <c r="R47">
        <v>1</v>
      </c>
      <c r="S47" t="s">
        <v>1</v>
      </c>
      <c r="T47" t="s">
        <v>614</v>
      </c>
      <c r="V47" t="s">
        <v>589</v>
      </c>
    </row>
    <row r="48" spans="1:22" ht="135" x14ac:dyDescent="0.25">
      <c r="A48" t="s">
        <v>450</v>
      </c>
      <c r="B48" t="s">
        <v>375</v>
      </c>
      <c r="C48" t="s">
        <v>273</v>
      </c>
      <c r="D48" s="2" t="s">
        <v>279</v>
      </c>
      <c r="E48" t="s">
        <v>280</v>
      </c>
      <c r="F48" t="s">
        <v>281</v>
      </c>
      <c r="G48">
        <v>2024</v>
      </c>
      <c r="H48" t="s">
        <v>326</v>
      </c>
      <c r="I48" t="s">
        <v>484</v>
      </c>
      <c r="J48" s="183">
        <v>45292</v>
      </c>
      <c r="K48" s="183">
        <v>45657</v>
      </c>
      <c r="L48" s="183">
        <v>45657</v>
      </c>
      <c r="M48">
        <v>0</v>
      </c>
      <c r="Q48" t="s">
        <v>439</v>
      </c>
      <c r="R48">
        <v>1</v>
      </c>
      <c r="S48" t="s">
        <v>1</v>
      </c>
      <c r="V48" t="s">
        <v>596</v>
      </c>
    </row>
    <row r="49" spans="1:22" x14ac:dyDescent="0.25">
      <c r="A49" t="s">
        <v>450</v>
      </c>
      <c r="B49" t="s">
        <v>381</v>
      </c>
      <c r="C49" t="s">
        <v>276</v>
      </c>
      <c r="D49" t="s">
        <v>468</v>
      </c>
      <c r="E49" t="s">
        <v>261</v>
      </c>
      <c r="F49" t="s">
        <v>171</v>
      </c>
      <c r="G49">
        <v>2024</v>
      </c>
      <c r="H49" t="s">
        <v>465</v>
      </c>
      <c r="I49" t="s">
        <v>482</v>
      </c>
      <c r="J49" s="183">
        <v>45292</v>
      </c>
      <c r="K49" s="183">
        <v>45657</v>
      </c>
      <c r="L49" s="183">
        <v>45657</v>
      </c>
      <c r="M49">
        <v>0</v>
      </c>
      <c r="Q49" t="s">
        <v>448</v>
      </c>
      <c r="R49">
        <v>1</v>
      </c>
      <c r="S49" t="s">
        <v>1</v>
      </c>
      <c r="V49" t="s">
        <v>602</v>
      </c>
    </row>
    <row r="50" spans="1:22" x14ac:dyDescent="0.25">
      <c r="A50" t="s">
        <v>367</v>
      </c>
      <c r="B50" t="s">
        <v>148</v>
      </c>
      <c r="C50" t="s">
        <v>184</v>
      </c>
      <c r="D50" t="s">
        <v>185</v>
      </c>
      <c r="E50" t="s">
        <v>187</v>
      </c>
      <c r="F50" t="s">
        <v>186</v>
      </c>
      <c r="G50">
        <v>2023</v>
      </c>
      <c r="H50" t="s">
        <v>296</v>
      </c>
      <c r="I50" t="s">
        <v>483</v>
      </c>
      <c r="J50" s="183">
        <v>44927</v>
      </c>
      <c r="K50" s="183">
        <v>45291</v>
      </c>
      <c r="M50" t="s">
        <v>657</v>
      </c>
      <c r="Q50" t="s">
        <v>446</v>
      </c>
      <c r="R50">
        <v>1</v>
      </c>
      <c r="S50" t="s">
        <v>1</v>
      </c>
      <c r="V50" t="s">
        <v>565</v>
      </c>
    </row>
    <row r="51" spans="1:22" x14ac:dyDescent="0.25">
      <c r="A51" t="s">
        <v>450</v>
      </c>
      <c r="B51" t="s">
        <v>382</v>
      </c>
      <c r="C51" t="s">
        <v>259</v>
      </c>
      <c r="D51" t="s">
        <v>255</v>
      </c>
      <c r="E51" t="s">
        <v>254</v>
      </c>
      <c r="F51" t="s">
        <v>168</v>
      </c>
      <c r="G51">
        <v>2024</v>
      </c>
      <c r="H51" t="s">
        <v>257</v>
      </c>
      <c r="I51" t="s">
        <v>483</v>
      </c>
      <c r="J51" s="183">
        <v>45292</v>
      </c>
      <c r="K51" s="183">
        <v>45657</v>
      </c>
      <c r="L51" s="183">
        <v>45657</v>
      </c>
      <c r="M51">
        <v>0</v>
      </c>
      <c r="Q51" t="s">
        <v>447</v>
      </c>
      <c r="R51" t="e">
        <v>#DIV/0!</v>
      </c>
      <c r="S51" t="s">
        <v>1</v>
      </c>
      <c r="T51" t="s">
        <v>635</v>
      </c>
      <c r="V51" t="s">
        <v>634</v>
      </c>
    </row>
    <row r="52" spans="1:22" x14ac:dyDescent="0.25">
      <c r="A52" t="s">
        <v>367</v>
      </c>
      <c r="B52" t="s">
        <v>148</v>
      </c>
      <c r="C52" t="s">
        <v>209</v>
      </c>
      <c r="D52" t="s">
        <v>338</v>
      </c>
      <c r="E52" t="s">
        <v>211</v>
      </c>
      <c r="F52" t="s">
        <v>210</v>
      </c>
      <c r="G52">
        <v>2023</v>
      </c>
      <c r="H52" t="s">
        <v>398</v>
      </c>
      <c r="I52" t="s">
        <v>482</v>
      </c>
      <c r="J52" s="183">
        <v>44927</v>
      </c>
      <c r="K52" s="183">
        <v>45291</v>
      </c>
      <c r="M52" t="s">
        <v>657</v>
      </c>
      <c r="Q52" t="s">
        <v>448</v>
      </c>
      <c r="R52">
        <v>1</v>
      </c>
      <c r="S52" t="s">
        <v>1</v>
      </c>
      <c r="V52" t="s">
        <v>520</v>
      </c>
    </row>
    <row r="53" spans="1:22" x14ac:dyDescent="0.25">
      <c r="A53" t="s">
        <v>367</v>
      </c>
      <c r="B53" t="s">
        <v>148</v>
      </c>
      <c r="C53" t="s">
        <v>188</v>
      </c>
      <c r="D53" t="s">
        <v>480</v>
      </c>
      <c r="E53" t="s">
        <v>191</v>
      </c>
      <c r="F53" t="s">
        <v>190</v>
      </c>
      <c r="G53">
        <v>2024</v>
      </c>
      <c r="H53" t="s">
        <v>344</v>
      </c>
      <c r="I53" t="s">
        <v>483</v>
      </c>
      <c r="J53" s="183">
        <v>45292</v>
      </c>
      <c r="K53" s="183">
        <v>45657</v>
      </c>
      <c r="M53" t="s">
        <v>657</v>
      </c>
      <c r="Q53" t="s">
        <v>445</v>
      </c>
      <c r="R53" t="s">
        <v>621</v>
      </c>
      <c r="S53" t="s">
        <v>1</v>
      </c>
      <c r="T53" t="s">
        <v>622</v>
      </c>
      <c r="V53" t="s">
        <v>607</v>
      </c>
    </row>
    <row r="54" spans="1:22" x14ac:dyDescent="0.25">
      <c r="A54" t="s">
        <v>368</v>
      </c>
      <c r="B54" t="s">
        <v>387</v>
      </c>
      <c r="C54" t="s">
        <v>293</v>
      </c>
      <c r="D54" t="s">
        <v>103</v>
      </c>
      <c r="E54" t="s">
        <v>182</v>
      </c>
      <c r="F54" t="s">
        <v>289</v>
      </c>
      <c r="G54">
        <v>2023</v>
      </c>
      <c r="H54" t="s">
        <v>292</v>
      </c>
      <c r="I54" t="s">
        <v>482</v>
      </c>
      <c r="J54" s="183">
        <v>44927</v>
      </c>
      <c r="K54" s="183">
        <v>45291</v>
      </c>
      <c r="M54" t="s">
        <v>657</v>
      </c>
      <c r="Q54" t="s">
        <v>448</v>
      </c>
      <c r="R54">
        <v>1</v>
      </c>
      <c r="S54" t="s">
        <v>1</v>
      </c>
      <c r="V54" t="s">
        <v>517</v>
      </c>
    </row>
    <row r="55" spans="1:22" x14ac:dyDescent="0.25">
      <c r="A55" t="s">
        <v>367</v>
      </c>
      <c r="B55" t="s">
        <v>148</v>
      </c>
      <c r="C55" t="s">
        <v>399</v>
      </c>
      <c r="D55" t="s">
        <v>204</v>
      </c>
      <c r="E55" t="s">
        <v>205</v>
      </c>
      <c r="F55" t="s">
        <v>190</v>
      </c>
      <c r="G55">
        <v>2024</v>
      </c>
      <c r="H55" t="s">
        <v>624</v>
      </c>
      <c r="J55" s="183">
        <v>45292</v>
      </c>
      <c r="K55" s="183">
        <v>45657</v>
      </c>
      <c r="M55" t="s">
        <v>657</v>
      </c>
      <c r="R55">
        <v>1.44</v>
      </c>
      <c r="S55" t="s">
        <v>1</v>
      </c>
      <c r="T55" t="s">
        <v>630</v>
      </c>
      <c r="V55" t="s">
        <v>606</v>
      </c>
    </row>
    <row r="56" spans="1:22" x14ac:dyDescent="0.25">
      <c r="A56" t="s">
        <v>367</v>
      </c>
      <c r="B56" t="s">
        <v>148</v>
      </c>
      <c r="C56" t="s">
        <v>295</v>
      </c>
      <c r="D56" t="s">
        <v>206</v>
      </c>
      <c r="E56" t="s">
        <v>207</v>
      </c>
      <c r="F56" t="s">
        <v>190</v>
      </c>
      <c r="G56">
        <v>2024</v>
      </c>
      <c r="H56" t="s">
        <v>623</v>
      </c>
      <c r="J56" s="183">
        <v>45292</v>
      </c>
      <c r="K56" s="183">
        <v>45657</v>
      </c>
      <c r="M56" t="s">
        <v>657</v>
      </c>
      <c r="R56">
        <v>1.5018</v>
      </c>
      <c r="S56" t="s">
        <v>1</v>
      </c>
      <c r="T56" t="s">
        <v>631</v>
      </c>
      <c r="V56" t="s">
        <v>606</v>
      </c>
    </row>
    <row r="57" spans="1:22" ht="135" x14ac:dyDescent="0.25">
      <c r="A57" t="s">
        <v>450</v>
      </c>
      <c r="B57" t="s">
        <v>375</v>
      </c>
      <c r="C57" t="s">
        <v>273</v>
      </c>
      <c r="D57" s="2" t="s">
        <v>279</v>
      </c>
      <c r="E57" t="s">
        <v>280</v>
      </c>
      <c r="F57" t="s">
        <v>281</v>
      </c>
      <c r="G57">
        <v>2023</v>
      </c>
      <c r="H57" t="s">
        <v>325</v>
      </c>
      <c r="I57" t="s">
        <v>484</v>
      </c>
      <c r="J57" s="183">
        <v>44927</v>
      </c>
      <c r="K57" s="183">
        <v>45291</v>
      </c>
      <c r="L57" s="183">
        <v>45291</v>
      </c>
      <c r="M57">
        <v>0</v>
      </c>
      <c r="Q57" t="s">
        <v>439</v>
      </c>
      <c r="R57">
        <v>1</v>
      </c>
      <c r="S57" t="s">
        <v>1</v>
      </c>
      <c r="V57" t="s">
        <v>563</v>
      </c>
    </row>
    <row r="58" spans="1:22" x14ac:dyDescent="0.25">
      <c r="A58" t="s">
        <v>367</v>
      </c>
      <c r="B58" t="s">
        <v>148</v>
      </c>
      <c r="C58" t="s">
        <v>212</v>
      </c>
      <c r="D58" t="s">
        <v>213</v>
      </c>
      <c r="E58" t="s">
        <v>214</v>
      </c>
      <c r="F58" t="s">
        <v>190</v>
      </c>
      <c r="G58">
        <v>2024</v>
      </c>
      <c r="H58" t="s">
        <v>628</v>
      </c>
      <c r="I58" t="s">
        <v>484</v>
      </c>
      <c r="J58" s="183">
        <v>45292</v>
      </c>
      <c r="K58" s="183">
        <v>45657</v>
      </c>
      <c r="M58" t="s">
        <v>657</v>
      </c>
      <c r="Q58" t="s">
        <v>593</v>
      </c>
      <c r="R58">
        <v>0.8</v>
      </c>
      <c r="S58" t="s">
        <v>1</v>
      </c>
      <c r="T58" t="s">
        <v>629</v>
      </c>
      <c r="V58" t="s">
        <v>595</v>
      </c>
    </row>
    <row r="59" spans="1:22" x14ac:dyDescent="0.25">
      <c r="A59" t="s">
        <v>367</v>
      </c>
      <c r="B59" t="s">
        <v>148</v>
      </c>
      <c r="C59" t="s">
        <v>306</v>
      </c>
      <c r="D59" t="s">
        <v>476</v>
      </c>
      <c r="E59" t="s">
        <v>308</v>
      </c>
      <c r="F59" t="s">
        <v>208</v>
      </c>
      <c r="G59">
        <v>2024</v>
      </c>
      <c r="H59" t="s">
        <v>477</v>
      </c>
      <c r="I59" t="s">
        <v>482</v>
      </c>
      <c r="J59" s="183">
        <v>45292</v>
      </c>
      <c r="K59" s="183">
        <v>45657</v>
      </c>
      <c r="M59" t="s">
        <v>657</v>
      </c>
      <c r="Q59" t="s">
        <v>448</v>
      </c>
      <c r="R59">
        <v>1</v>
      </c>
      <c r="S59" t="s">
        <v>1</v>
      </c>
      <c r="T59" t="s">
        <v>587</v>
      </c>
      <c r="V59" t="s">
        <v>594</v>
      </c>
    </row>
    <row r="60" spans="1:22" x14ac:dyDescent="0.25">
      <c r="A60" t="s">
        <v>366</v>
      </c>
      <c r="B60" t="s">
        <v>373</v>
      </c>
      <c r="C60" t="s">
        <v>314</v>
      </c>
      <c r="D60" t="s">
        <v>126</v>
      </c>
      <c r="E60" t="s">
        <v>247</v>
      </c>
      <c r="F60" t="s">
        <v>127</v>
      </c>
      <c r="G60">
        <v>2023</v>
      </c>
      <c r="H60" t="s">
        <v>636</v>
      </c>
      <c r="I60" t="s">
        <v>482</v>
      </c>
      <c r="J60" s="183">
        <v>44927</v>
      </c>
      <c r="K60" s="183">
        <v>45291</v>
      </c>
      <c r="M60" t="s">
        <v>657</v>
      </c>
      <c r="Q60" t="s">
        <v>448</v>
      </c>
      <c r="R60">
        <v>1</v>
      </c>
      <c r="S60" t="s">
        <v>1</v>
      </c>
      <c r="T60" t="s">
        <v>546</v>
      </c>
      <c r="V60" t="s">
        <v>561</v>
      </c>
    </row>
    <row r="61" spans="1:22" x14ac:dyDescent="0.25">
      <c r="A61" t="s">
        <v>596</v>
      </c>
      <c r="B61" t="s">
        <v>372</v>
      </c>
      <c r="C61" t="s">
        <v>147</v>
      </c>
      <c r="D61" t="s">
        <v>533</v>
      </c>
      <c r="E61" t="s">
        <v>146</v>
      </c>
      <c r="F61" t="s">
        <v>148</v>
      </c>
      <c r="G61">
        <v>2023</v>
      </c>
      <c r="H61" t="s">
        <v>323</v>
      </c>
      <c r="I61" t="s">
        <v>482</v>
      </c>
      <c r="J61" s="183">
        <v>44927</v>
      </c>
      <c r="K61" s="183">
        <v>45291</v>
      </c>
      <c r="M61" t="s">
        <v>657</v>
      </c>
      <c r="Q61" t="s">
        <v>448</v>
      </c>
      <c r="R61">
        <v>1</v>
      </c>
      <c r="S61" t="s">
        <v>1</v>
      </c>
      <c r="V61" t="s">
        <v>560</v>
      </c>
    </row>
    <row r="62" spans="1:22" x14ac:dyDescent="0.25">
      <c r="A62" t="s">
        <v>367</v>
      </c>
      <c r="B62" t="s">
        <v>148</v>
      </c>
      <c r="C62" t="s">
        <v>196</v>
      </c>
      <c r="D62" t="s">
        <v>197</v>
      </c>
      <c r="E62" t="s">
        <v>199</v>
      </c>
      <c r="F62" t="s">
        <v>198</v>
      </c>
      <c r="G62">
        <v>2023</v>
      </c>
      <c r="H62" t="s">
        <v>302</v>
      </c>
      <c r="I62" t="s">
        <v>483</v>
      </c>
      <c r="J62" s="183">
        <v>44927</v>
      </c>
      <c r="K62" s="183">
        <v>45291</v>
      </c>
      <c r="M62" t="s">
        <v>657</v>
      </c>
      <c r="Q62" t="s">
        <v>449</v>
      </c>
      <c r="R62" t="s">
        <v>554</v>
      </c>
      <c r="S62" t="s">
        <v>1</v>
      </c>
      <c r="T62" t="s">
        <v>555</v>
      </c>
      <c r="V62" t="s">
        <v>566</v>
      </c>
    </row>
    <row r="63" spans="1:22" x14ac:dyDescent="0.25">
      <c r="A63" t="s">
        <v>366</v>
      </c>
      <c r="B63" t="s">
        <v>376</v>
      </c>
      <c r="C63" t="s">
        <v>137</v>
      </c>
      <c r="D63" t="s">
        <v>135</v>
      </c>
      <c r="E63" t="s">
        <v>136</v>
      </c>
      <c r="F63" t="s">
        <v>131</v>
      </c>
      <c r="G63">
        <v>2023</v>
      </c>
      <c r="H63" t="s">
        <v>491</v>
      </c>
      <c r="I63" t="s">
        <v>482</v>
      </c>
      <c r="J63" s="183">
        <v>44927</v>
      </c>
      <c r="K63" s="183">
        <v>45291</v>
      </c>
      <c r="M63" t="s">
        <v>657</v>
      </c>
      <c r="Q63" t="s">
        <v>448</v>
      </c>
      <c r="R63">
        <v>1</v>
      </c>
      <c r="S63" t="s">
        <v>1</v>
      </c>
      <c r="T63" t="s">
        <v>581</v>
      </c>
      <c r="V63" t="s">
        <v>582</v>
      </c>
    </row>
    <row r="64" spans="1:22" x14ac:dyDescent="0.25">
      <c r="A64" t="s">
        <v>367</v>
      </c>
      <c r="B64" t="s">
        <v>148</v>
      </c>
      <c r="C64" t="s">
        <v>209</v>
      </c>
      <c r="D64" t="s">
        <v>338</v>
      </c>
      <c r="E64" t="s">
        <v>211</v>
      </c>
      <c r="F64" t="s">
        <v>210</v>
      </c>
      <c r="G64">
        <v>2024</v>
      </c>
      <c r="H64" t="s">
        <v>398</v>
      </c>
      <c r="I64" t="s">
        <v>482</v>
      </c>
      <c r="J64" s="183">
        <v>45292</v>
      </c>
      <c r="K64" s="183">
        <v>45657</v>
      </c>
      <c r="M64" t="s">
        <v>657</v>
      </c>
      <c r="Q64" t="s">
        <v>448</v>
      </c>
      <c r="R64">
        <v>1</v>
      </c>
      <c r="S64" t="s">
        <v>1</v>
      </c>
      <c r="T64" t="s">
        <v>655</v>
      </c>
      <c r="V64" t="s">
        <v>603</v>
      </c>
    </row>
    <row r="65" spans="1:22" ht="210" x14ac:dyDescent="0.25">
      <c r="A65" t="s">
        <v>60</v>
      </c>
      <c r="B65" t="s">
        <v>390</v>
      </c>
      <c r="C65" t="s">
        <v>235</v>
      </c>
      <c r="D65" s="2" t="s">
        <v>228</v>
      </c>
      <c r="E65" s="2" t="s">
        <v>226</v>
      </c>
      <c r="F65" t="s">
        <v>227</v>
      </c>
      <c r="G65">
        <v>2023</v>
      </c>
      <c r="H65" t="s">
        <v>234</v>
      </c>
      <c r="I65" t="s">
        <v>483</v>
      </c>
      <c r="J65" s="183">
        <v>44927</v>
      </c>
      <c r="K65" s="183">
        <v>45291</v>
      </c>
      <c r="M65" t="s">
        <v>657</v>
      </c>
      <c r="Q65" s="2" t="s">
        <v>437</v>
      </c>
      <c r="R65">
        <v>0.98228466707391571</v>
      </c>
      <c r="S65" t="s">
        <v>1</v>
      </c>
      <c r="V65" t="s">
        <v>571</v>
      </c>
    </row>
    <row r="66" spans="1:22" x14ac:dyDescent="0.25">
      <c r="A66" t="s">
        <v>367</v>
      </c>
      <c r="B66" t="s">
        <v>148</v>
      </c>
      <c r="C66" t="s">
        <v>196</v>
      </c>
      <c r="D66" t="s">
        <v>197</v>
      </c>
      <c r="E66" t="s">
        <v>199</v>
      </c>
      <c r="F66" t="s">
        <v>198</v>
      </c>
      <c r="G66">
        <v>2024</v>
      </c>
      <c r="H66" t="s">
        <v>303</v>
      </c>
      <c r="I66" t="s">
        <v>483</v>
      </c>
      <c r="J66" s="183">
        <v>45292</v>
      </c>
      <c r="K66" s="183">
        <v>45657</v>
      </c>
      <c r="M66" t="s">
        <v>657</v>
      </c>
      <c r="Q66" t="s">
        <v>449</v>
      </c>
      <c r="R66">
        <v>0.84</v>
      </c>
      <c r="S66" t="s">
        <v>1</v>
      </c>
      <c r="T66" t="s">
        <v>626</v>
      </c>
      <c r="V66" t="s">
        <v>603</v>
      </c>
    </row>
    <row r="67" spans="1:22" x14ac:dyDescent="0.25">
      <c r="A67" t="s">
        <v>450</v>
      </c>
      <c r="B67" t="s">
        <v>381</v>
      </c>
      <c r="C67" t="s">
        <v>276</v>
      </c>
      <c r="D67" t="s">
        <v>468</v>
      </c>
      <c r="E67" t="s">
        <v>261</v>
      </c>
      <c r="F67" t="s">
        <v>171</v>
      </c>
      <c r="G67">
        <v>2023</v>
      </c>
      <c r="H67" t="s">
        <v>465</v>
      </c>
      <c r="I67" t="s">
        <v>482</v>
      </c>
      <c r="J67" s="183">
        <v>44927</v>
      </c>
      <c r="K67" s="183">
        <v>45291</v>
      </c>
      <c r="L67" s="183">
        <v>45291</v>
      </c>
      <c r="M67">
        <v>0</v>
      </c>
      <c r="Q67" t="s">
        <v>448</v>
      </c>
      <c r="R67">
        <v>1</v>
      </c>
      <c r="S67" t="s">
        <v>1</v>
      </c>
      <c r="U67" t="s">
        <v>532</v>
      </c>
      <c r="V67" t="s">
        <v>576</v>
      </c>
    </row>
    <row r="68" spans="1:22" ht="45" x14ac:dyDescent="0.25">
      <c r="A68" t="s">
        <v>531</v>
      </c>
      <c r="B68" t="s">
        <v>380</v>
      </c>
      <c r="C68" t="s">
        <v>268</v>
      </c>
      <c r="D68" t="s">
        <v>265</v>
      </c>
      <c r="E68" t="s">
        <v>277</v>
      </c>
      <c r="F68" t="s">
        <v>177</v>
      </c>
      <c r="G68">
        <v>2024</v>
      </c>
      <c r="H68" t="s">
        <v>270</v>
      </c>
      <c r="I68" t="s">
        <v>483</v>
      </c>
      <c r="J68" s="183">
        <v>45292</v>
      </c>
      <c r="K68" s="183">
        <v>45657</v>
      </c>
      <c r="L68" s="183">
        <v>45657</v>
      </c>
      <c r="M68">
        <v>0</v>
      </c>
      <c r="Q68" s="2" t="s">
        <v>435</v>
      </c>
      <c r="R68">
        <v>1.19</v>
      </c>
      <c r="S68" t="s">
        <v>1</v>
      </c>
      <c r="T68" t="s">
        <v>590</v>
      </c>
      <c r="V68" t="s">
        <v>591</v>
      </c>
    </row>
    <row r="69" spans="1:22" x14ac:dyDescent="0.25">
      <c r="A69" t="s">
        <v>450</v>
      </c>
      <c r="B69" t="s">
        <v>382</v>
      </c>
      <c r="C69" t="s">
        <v>259</v>
      </c>
      <c r="D69" t="s">
        <v>255</v>
      </c>
      <c r="E69" t="s">
        <v>254</v>
      </c>
      <c r="F69" t="s">
        <v>168</v>
      </c>
      <c r="G69">
        <v>2023</v>
      </c>
      <c r="H69" t="s">
        <v>257</v>
      </c>
      <c r="I69" t="s">
        <v>483</v>
      </c>
      <c r="J69" s="183">
        <v>44927</v>
      </c>
      <c r="K69" s="183">
        <v>45291</v>
      </c>
      <c r="L69" s="183">
        <v>45291</v>
      </c>
      <c r="M69">
        <v>0</v>
      </c>
      <c r="Q69" t="s">
        <v>447</v>
      </c>
      <c r="R69">
        <v>1</v>
      </c>
      <c r="S69" t="s">
        <v>1</v>
      </c>
      <c r="T69" t="s">
        <v>559</v>
      </c>
      <c r="V69" t="s">
        <v>575</v>
      </c>
    </row>
    <row r="70" spans="1:22" ht="330" x14ac:dyDescent="0.25">
      <c r="A70" t="s">
        <v>531</v>
      </c>
      <c r="B70" t="s">
        <v>386</v>
      </c>
      <c r="C70" t="s">
        <v>269</v>
      </c>
      <c r="D70" s="2" t="s">
        <v>266</v>
      </c>
      <c r="E70" t="s">
        <v>278</v>
      </c>
      <c r="F70" t="s">
        <v>361</v>
      </c>
      <c r="G70">
        <v>2024</v>
      </c>
      <c r="H70" t="s">
        <v>400</v>
      </c>
      <c r="I70" t="s">
        <v>482</v>
      </c>
      <c r="J70" s="183">
        <v>45231</v>
      </c>
      <c r="K70" s="183">
        <v>45291</v>
      </c>
      <c r="L70" s="183">
        <v>45291</v>
      </c>
      <c r="M70">
        <v>0</v>
      </c>
      <c r="Q70" t="s">
        <v>448</v>
      </c>
      <c r="R70">
        <v>1</v>
      </c>
      <c r="S70" t="s">
        <v>1</v>
      </c>
      <c r="V70" t="s">
        <v>592</v>
      </c>
    </row>
    <row r="71" spans="1:22" x14ac:dyDescent="0.25">
      <c r="A71" t="s">
        <v>366</v>
      </c>
      <c r="B71" t="s">
        <v>58</v>
      </c>
      <c r="C71" t="s">
        <v>315</v>
      </c>
      <c r="D71" t="s">
        <v>132</v>
      </c>
      <c r="E71" t="s">
        <v>133</v>
      </c>
      <c r="F71" t="s">
        <v>67</v>
      </c>
      <c r="G71">
        <v>2023</v>
      </c>
      <c r="H71" t="s">
        <v>414</v>
      </c>
      <c r="I71" t="s">
        <v>483</v>
      </c>
      <c r="J71" s="183">
        <v>44927</v>
      </c>
      <c r="K71" s="183">
        <v>45291</v>
      </c>
      <c r="M71" t="s">
        <v>657</v>
      </c>
      <c r="Q71" t="s">
        <v>485</v>
      </c>
      <c r="R71" t="e">
        <v>#DIV/0!</v>
      </c>
      <c r="S71" t="s">
        <v>1</v>
      </c>
      <c r="T71" t="s">
        <v>557</v>
      </c>
      <c r="V71" t="s">
        <v>562</v>
      </c>
    </row>
    <row r="72" spans="1:22" x14ac:dyDescent="0.25">
      <c r="A72" t="s">
        <v>531</v>
      </c>
      <c r="B72" t="s">
        <v>384</v>
      </c>
      <c r="C72" t="s">
        <v>274</v>
      </c>
      <c r="D72" t="s">
        <v>150</v>
      </c>
      <c r="E72" t="s">
        <v>267</v>
      </c>
      <c r="F72" t="s">
        <v>363</v>
      </c>
      <c r="G72">
        <v>2024</v>
      </c>
      <c r="H72" t="s">
        <v>353</v>
      </c>
      <c r="I72" t="s">
        <v>484</v>
      </c>
      <c r="J72" s="183">
        <v>45292</v>
      </c>
      <c r="K72" s="183">
        <v>45657</v>
      </c>
      <c r="L72" s="183">
        <v>45657</v>
      </c>
      <c r="M72">
        <v>0</v>
      </c>
      <c r="Q72" t="s">
        <v>439</v>
      </c>
      <c r="R72">
        <v>1</v>
      </c>
      <c r="S72" t="s">
        <v>1</v>
      </c>
      <c r="V72" t="s">
        <v>596</v>
      </c>
    </row>
    <row r="73" spans="1:22" ht="405" x14ac:dyDescent="0.25">
      <c r="A73" t="s">
        <v>60</v>
      </c>
      <c r="B73" t="s">
        <v>378</v>
      </c>
      <c r="C73" t="s">
        <v>397</v>
      </c>
      <c r="D73" t="s">
        <v>221</v>
      </c>
      <c r="E73" t="s">
        <v>225</v>
      </c>
      <c r="F73" t="s">
        <v>165</v>
      </c>
      <c r="G73">
        <v>2023</v>
      </c>
      <c r="H73" t="s">
        <v>469</v>
      </c>
      <c r="I73" t="s">
        <v>483</v>
      </c>
      <c r="J73" s="183">
        <v>44927</v>
      </c>
      <c r="K73" s="183">
        <v>45291</v>
      </c>
      <c r="M73" t="s">
        <v>657</v>
      </c>
      <c r="Q73" t="s">
        <v>470</v>
      </c>
      <c r="R73">
        <v>1</v>
      </c>
      <c r="S73" t="s">
        <v>1</v>
      </c>
      <c r="T73" t="s">
        <v>547</v>
      </c>
      <c r="U73" t="s">
        <v>471</v>
      </c>
      <c r="V73" s="2" t="s">
        <v>572</v>
      </c>
    </row>
    <row r="74" spans="1:22" x14ac:dyDescent="0.25">
      <c r="A74" t="s">
        <v>531</v>
      </c>
      <c r="B74" t="s">
        <v>57</v>
      </c>
      <c r="C74" t="s">
        <v>222</v>
      </c>
      <c r="D74" t="s">
        <v>239</v>
      </c>
      <c r="E74" t="s">
        <v>240</v>
      </c>
      <c r="F74" t="s">
        <v>157</v>
      </c>
      <c r="G74">
        <v>2024</v>
      </c>
      <c r="H74" t="s">
        <v>412</v>
      </c>
      <c r="I74" t="s">
        <v>482</v>
      </c>
      <c r="J74" s="183">
        <v>45200</v>
      </c>
      <c r="K74" s="183">
        <v>45382</v>
      </c>
      <c r="M74" t="s">
        <v>657</v>
      </c>
      <c r="Q74" t="s">
        <v>448</v>
      </c>
      <c r="R74">
        <v>1</v>
      </c>
      <c r="S74" t="s">
        <v>1</v>
      </c>
      <c r="T74" t="s">
        <v>605</v>
      </c>
      <c r="V74" t="s">
        <v>637</v>
      </c>
    </row>
    <row r="75" spans="1:22" x14ac:dyDescent="0.25">
      <c r="A75" t="s">
        <v>531</v>
      </c>
      <c r="B75" t="s">
        <v>57</v>
      </c>
      <c r="C75" t="s">
        <v>222</v>
      </c>
      <c r="D75" t="s">
        <v>239</v>
      </c>
      <c r="E75" t="s">
        <v>240</v>
      </c>
      <c r="F75" t="s">
        <v>157</v>
      </c>
      <c r="G75">
        <v>2023</v>
      </c>
      <c r="H75" t="s">
        <v>412</v>
      </c>
      <c r="I75" t="s">
        <v>482</v>
      </c>
      <c r="J75" s="183">
        <v>44835</v>
      </c>
      <c r="K75" s="183">
        <v>45016</v>
      </c>
      <c r="M75" t="s">
        <v>657</v>
      </c>
      <c r="Q75" t="s">
        <v>448</v>
      </c>
      <c r="R75">
        <v>1</v>
      </c>
      <c r="S75" t="s">
        <v>1</v>
      </c>
      <c r="V75" t="s">
        <v>578</v>
      </c>
    </row>
    <row r="76" spans="1:22" x14ac:dyDescent="0.25">
      <c r="A76" t="s">
        <v>60</v>
      </c>
      <c r="B76" t="s">
        <v>390</v>
      </c>
      <c r="C76" t="s">
        <v>236</v>
      </c>
      <c r="D76" t="s">
        <v>237</v>
      </c>
      <c r="E76" t="s">
        <v>238</v>
      </c>
      <c r="F76" t="s">
        <v>59</v>
      </c>
      <c r="G76">
        <v>2023</v>
      </c>
      <c r="H76" t="s">
        <v>321</v>
      </c>
      <c r="I76" t="s">
        <v>483</v>
      </c>
      <c r="J76" s="183">
        <v>44927</v>
      </c>
      <c r="K76" s="183">
        <v>45291</v>
      </c>
      <c r="M76" t="s">
        <v>657</v>
      </c>
      <c r="Q76" t="s">
        <v>438</v>
      </c>
      <c r="R76">
        <v>0.9966517857142857</v>
      </c>
      <c r="S76" t="s">
        <v>1</v>
      </c>
      <c r="V76" t="s">
        <v>570</v>
      </c>
    </row>
    <row r="77" spans="1:22" x14ac:dyDescent="0.25">
      <c r="A77" t="s">
        <v>368</v>
      </c>
      <c r="B77" t="s">
        <v>387</v>
      </c>
      <c r="C77" t="s">
        <v>285</v>
      </c>
      <c r="D77" t="s">
        <v>286</v>
      </c>
      <c r="E77" t="s">
        <v>287</v>
      </c>
      <c r="F77" t="s">
        <v>289</v>
      </c>
      <c r="G77">
        <v>2024</v>
      </c>
      <c r="H77" t="s">
        <v>326</v>
      </c>
      <c r="I77" t="s">
        <v>484</v>
      </c>
      <c r="J77" s="183">
        <v>45292</v>
      </c>
      <c r="K77" s="183">
        <v>45657</v>
      </c>
      <c r="M77" t="s">
        <v>657</v>
      </c>
      <c r="Q77" t="s">
        <v>439</v>
      </c>
      <c r="R77">
        <v>1</v>
      </c>
      <c r="S77" t="s">
        <v>1</v>
      </c>
      <c r="V77" t="s">
        <v>596</v>
      </c>
    </row>
    <row r="78" spans="1:22" x14ac:dyDescent="0.25">
      <c r="A78" t="s">
        <v>366</v>
      </c>
      <c r="B78" t="s">
        <v>371</v>
      </c>
      <c r="C78" t="s">
        <v>317</v>
      </c>
      <c r="D78" t="s">
        <v>142</v>
      </c>
      <c r="E78" t="s">
        <v>143</v>
      </c>
      <c r="F78" t="s">
        <v>144</v>
      </c>
      <c r="G78">
        <v>2023</v>
      </c>
      <c r="H78" t="s">
        <v>251</v>
      </c>
      <c r="I78" t="s">
        <v>482</v>
      </c>
      <c r="J78" s="183">
        <v>44927</v>
      </c>
      <c r="K78" s="183">
        <v>45291</v>
      </c>
      <c r="M78" t="s">
        <v>657</v>
      </c>
      <c r="Q78" t="s">
        <v>448</v>
      </c>
      <c r="R78">
        <v>1</v>
      </c>
      <c r="S78" t="s">
        <v>1</v>
      </c>
      <c r="T78" t="s">
        <v>564</v>
      </c>
    </row>
    <row r="79" spans="1:22" x14ac:dyDescent="0.25">
      <c r="A79" t="s">
        <v>368</v>
      </c>
      <c r="B79" t="s">
        <v>387</v>
      </c>
      <c r="C79" t="s">
        <v>293</v>
      </c>
      <c r="D79" t="s">
        <v>103</v>
      </c>
      <c r="E79" t="s">
        <v>182</v>
      </c>
      <c r="F79" t="s">
        <v>289</v>
      </c>
      <c r="G79">
        <v>2024</v>
      </c>
      <c r="H79" t="s">
        <v>292</v>
      </c>
      <c r="I79" t="s">
        <v>482</v>
      </c>
      <c r="J79" s="183">
        <v>45292</v>
      </c>
      <c r="K79" s="183">
        <v>45657</v>
      </c>
      <c r="M79" t="s">
        <v>657</v>
      </c>
      <c r="Q79" t="s">
        <v>448</v>
      </c>
      <c r="R79">
        <v>1</v>
      </c>
      <c r="S79" t="s">
        <v>1</v>
      </c>
      <c r="V79" t="s">
        <v>599</v>
      </c>
    </row>
    <row r="80" spans="1:22" ht="210" x14ac:dyDescent="0.25">
      <c r="A80" t="s">
        <v>60</v>
      </c>
      <c r="B80" t="s">
        <v>390</v>
      </c>
      <c r="C80" t="s">
        <v>235</v>
      </c>
      <c r="D80" s="2" t="s">
        <v>228</v>
      </c>
      <c r="E80" s="2" t="s">
        <v>226</v>
      </c>
      <c r="F80" t="s">
        <v>227</v>
      </c>
      <c r="G80">
        <v>2025</v>
      </c>
      <c r="H80" t="s">
        <v>243</v>
      </c>
      <c r="I80" t="s">
        <v>483</v>
      </c>
      <c r="J80" s="183">
        <v>45658</v>
      </c>
      <c r="K80" s="183">
        <v>46022</v>
      </c>
      <c r="M80" t="s">
        <v>657</v>
      </c>
      <c r="Q80" s="2" t="s">
        <v>437</v>
      </c>
      <c r="R80" t="e">
        <v>#DIV/0!</v>
      </c>
      <c r="S80" t="s">
        <v>1</v>
      </c>
      <c r="T80" t="s">
        <v>644</v>
      </c>
    </row>
    <row r="81" spans="1:20" x14ac:dyDescent="0.25">
      <c r="A81" t="s">
        <v>366</v>
      </c>
      <c r="B81" t="s">
        <v>372</v>
      </c>
      <c r="C81" t="s">
        <v>147</v>
      </c>
      <c r="D81" t="s">
        <v>533</v>
      </c>
      <c r="E81" t="s">
        <v>146</v>
      </c>
      <c r="F81" t="s">
        <v>148</v>
      </c>
      <c r="G81">
        <v>2025</v>
      </c>
      <c r="H81" t="s">
        <v>323</v>
      </c>
      <c r="I81" t="s">
        <v>482</v>
      </c>
      <c r="J81" s="183">
        <v>45658</v>
      </c>
      <c r="K81" s="183">
        <v>46022</v>
      </c>
      <c r="M81" t="s">
        <v>657</v>
      </c>
      <c r="Q81" t="s">
        <v>448</v>
      </c>
      <c r="R81" t="e">
        <v>#DIV/0!</v>
      </c>
      <c r="S81" t="s">
        <v>162</v>
      </c>
    </row>
    <row r="82" spans="1:20" x14ac:dyDescent="0.25">
      <c r="A82" t="s">
        <v>366</v>
      </c>
      <c r="B82" t="s">
        <v>377</v>
      </c>
      <c r="C82" t="s">
        <v>316</v>
      </c>
      <c r="D82" t="s">
        <v>129</v>
      </c>
      <c r="E82" t="s">
        <v>130</v>
      </c>
      <c r="F82" t="s">
        <v>425</v>
      </c>
      <c r="G82">
        <v>2025</v>
      </c>
      <c r="I82" t="s">
        <v>482</v>
      </c>
      <c r="J82" s="183">
        <v>45658</v>
      </c>
      <c r="K82" s="183">
        <v>46022</v>
      </c>
      <c r="M82" t="s">
        <v>657</v>
      </c>
      <c r="Q82" t="s">
        <v>448</v>
      </c>
      <c r="R82" t="e">
        <v>#DIV/0!</v>
      </c>
      <c r="S82" t="s">
        <v>162</v>
      </c>
    </row>
    <row r="83" spans="1:20" x14ac:dyDescent="0.25">
      <c r="A83" t="s">
        <v>366</v>
      </c>
      <c r="B83" t="s">
        <v>373</v>
      </c>
      <c r="C83" t="s">
        <v>314</v>
      </c>
      <c r="D83" t="s">
        <v>126</v>
      </c>
      <c r="E83" t="s">
        <v>247</v>
      </c>
      <c r="F83" t="s">
        <v>127</v>
      </c>
      <c r="G83">
        <v>2025</v>
      </c>
      <c r="H83" t="s">
        <v>636</v>
      </c>
      <c r="I83" t="s">
        <v>482</v>
      </c>
      <c r="J83" s="183">
        <v>45658</v>
      </c>
      <c r="K83" s="183">
        <v>46022</v>
      </c>
      <c r="M83" t="s">
        <v>657</v>
      </c>
      <c r="Q83" t="s">
        <v>448</v>
      </c>
      <c r="R83" t="e">
        <v>#DIV/0!</v>
      </c>
      <c r="S83" t="s">
        <v>162</v>
      </c>
    </row>
    <row r="84" spans="1:20" x14ac:dyDescent="0.25">
      <c r="A84" t="s">
        <v>366</v>
      </c>
      <c r="B84" t="s">
        <v>58</v>
      </c>
      <c r="C84" t="s">
        <v>315</v>
      </c>
      <c r="D84" t="s">
        <v>132</v>
      </c>
      <c r="E84" t="s">
        <v>133</v>
      </c>
      <c r="F84" t="s">
        <v>67</v>
      </c>
      <c r="G84">
        <v>2025</v>
      </c>
      <c r="H84" t="s">
        <v>414</v>
      </c>
      <c r="I84" t="s">
        <v>483</v>
      </c>
      <c r="J84" s="183">
        <v>45658</v>
      </c>
      <c r="K84" s="183">
        <v>46022</v>
      </c>
      <c r="M84" t="s">
        <v>657</v>
      </c>
      <c r="Q84" t="s">
        <v>485</v>
      </c>
      <c r="R84" t="e">
        <v>#DIV/0!</v>
      </c>
      <c r="S84" t="s">
        <v>162</v>
      </c>
    </row>
    <row r="85" spans="1:20" x14ac:dyDescent="0.25">
      <c r="A85" t="s">
        <v>366</v>
      </c>
      <c r="B85" t="s">
        <v>375</v>
      </c>
      <c r="C85" t="s">
        <v>319</v>
      </c>
      <c r="D85" t="s">
        <v>150</v>
      </c>
      <c r="E85" t="s">
        <v>318</v>
      </c>
      <c r="F85" t="s">
        <v>151</v>
      </c>
      <c r="G85">
        <v>2025</v>
      </c>
      <c r="H85" t="s">
        <v>327</v>
      </c>
      <c r="I85" t="s">
        <v>484</v>
      </c>
      <c r="J85" s="183">
        <v>45658</v>
      </c>
      <c r="K85" s="183">
        <v>46022</v>
      </c>
      <c r="M85" t="s">
        <v>657</v>
      </c>
      <c r="Q85" t="s">
        <v>439</v>
      </c>
      <c r="R85" t="e">
        <v>#DIV/0!</v>
      </c>
      <c r="S85" t="s">
        <v>162</v>
      </c>
    </row>
    <row r="86" spans="1:20" x14ac:dyDescent="0.25">
      <c r="A86" t="s">
        <v>366</v>
      </c>
      <c r="B86" t="s">
        <v>376</v>
      </c>
      <c r="C86" t="s">
        <v>137</v>
      </c>
      <c r="D86" t="s">
        <v>135</v>
      </c>
      <c r="E86" t="s">
        <v>136</v>
      </c>
      <c r="F86" t="s">
        <v>425</v>
      </c>
      <c r="G86">
        <v>2025</v>
      </c>
      <c r="H86" t="s">
        <v>491</v>
      </c>
      <c r="I86" t="s">
        <v>482</v>
      </c>
      <c r="J86" s="183">
        <v>45658</v>
      </c>
      <c r="K86" s="183">
        <v>46022</v>
      </c>
      <c r="M86" t="s">
        <v>657</v>
      </c>
      <c r="Q86" t="s">
        <v>448</v>
      </c>
      <c r="R86" t="e">
        <v>#DIV/0!</v>
      </c>
      <c r="S86" t="s">
        <v>162</v>
      </c>
    </row>
    <row r="87" spans="1:20" x14ac:dyDescent="0.25">
      <c r="A87" t="s">
        <v>366</v>
      </c>
      <c r="B87" t="s">
        <v>371</v>
      </c>
      <c r="C87" t="s">
        <v>317</v>
      </c>
      <c r="D87" t="s">
        <v>142</v>
      </c>
      <c r="E87" t="s">
        <v>143</v>
      </c>
      <c r="F87" t="s">
        <v>144</v>
      </c>
      <c r="G87">
        <v>2025</v>
      </c>
      <c r="H87" t="s">
        <v>250</v>
      </c>
      <c r="I87" t="s">
        <v>482</v>
      </c>
      <c r="J87" s="183">
        <v>45658</v>
      </c>
      <c r="K87" s="183">
        <v>46022</v>
      </c>
      <c r="M87" t="s">
        <v>657</v>
      </c>
      <c r="Q87" t="s">
        <v>448</v>
      </c>
      <c r="R87" t="e">
        <v>#DIV/0!</v>
      </c>
      <c r="S87" t="s">
        <v>162</v>
      </c>
    </row>
    <row r="88" spans="1:20" x14ac:dyDescent="0.25">
      <c r="A88" t="s">
        <v>366</v>
      </c>
      <c r="B88" t="s">
        <v>374</v>
      </c>
      <c r="C88" t="s">
        <v>220</v>
      </c>
      <c r="D88" t="s">
        <v>150</v>
      </c>
      <c r="E88" t="s">
        <v>153</v>
      </c>
      <c r="F88" t="s">
        <v>151</v>
      </c>
      <c r="G88">
        <v>2025</v>
      </c>
      <c r="H88" t="s">
        <v>331</v>
      </c>
      <c r="I88" t="s">
        <v>484</v>
      </c>
      <c r="J88" s="183">
        <v>45658</v>
      </c>
      <c r="K88" s="183">
        <v>46022</v>
      </c>
      <c r="M88" t="s">
        <v>657</v>
      </c>
      <c r="Q88" t="s">
        <v>439</v>
      </c>
      <c r="R88" t="e">
        <v>#DIV/0!</v>
      </c>
      <c r="S88" t="s">
        <v>162</v>
      </c>
    </row>
    <row r="89" spans="1:20" x14ac:dyDescent="0.25">
      <c r="A89" t="s">
        <v>60</v>
      </c>
      <c r="B89" t="s">
        <v>390</v>
      </c>
      <c r="C89" t="s">
        <v>236</v>
      </c>
      <c r="D89" t="s">
        <v>237</v>
      </c>
      <c r="E89" t="s">
        <v>238</v>
      </c>
      <c r="F89" t="s">
        <v>59</v>
      </c>
      <c r="G89">
        <v>2025</v>
      </c>
      <c r="H89" t="s">
        <v>321</v>
      </c>
      <c r="I89" t="s">
        <v>483</v>
      </c>
      <c r="J89" s="183">
        <v>45658</v>
      </c>
      <c r="K89" s="183">
        <v>46022</v>
      </c>
      <c r="M89" t="s">
        <v>657</v>
      </c>
      <c r="Q89" t="s">
        <v>438</v>
      </c>
      <c r="R89" t="e">
        <v>#DIV/0!</v>
      </c>
      <c r="S89" t="s">
        <v>162</v>
      </c>
    </row>
    <row r="90" spans="1:20" x14ac:dyDescent="0.25">
      <c r="A90" t="s">
        <v>60</v>
      </c>
      <c r="B90" t="s">
        <v>378</v>
      </c>
      <c r="C90" t="s">
        <v>397</v>
      </c>
      <c r="D90" t="s">
        <v>221</v>
      </c>
      <c r="E90" t="s">
        <v>225</v>
      </c>
      <c r="F90" t="s">
        <v>165</v>
      </c>
      <c r="G90">
        <v>2025</v>
      </c>
      <c r="H90" t="s">
        <v>469</v>
      </c>
      <c r="I90" t="s">
        <v>483</v>
      </c>
      <c r="J90" s="183">
        <v>45658</v>
      </c>
      <c r="K90" s="183">
        <v>46022</v>
      </c>
      <c r="M90" t="s">
        <v>657</v>
      </c>
      <c r="Q90" t="s">
        <v>470</v>
      </c>
      <c r="R90" t="e">
        <v>#DIV/0!</v>
      </c>
      <c r="S90" t="s">
        <v>162</v>
      </c>
    </row>
    <row r="91" spans="1:20" x14ac:dyDescent="0.25">
      <c r="A91" t="s">
        <v>60</v>
      </c>
      <c r="B91" t="s">
        <v>378</v>
      </c>
      <c r="C91" t="s">
        <v>223</v>
      </c>
      <c r="D91" t="s">
        <v>166</v>
      </c>
      <c r="E91" t="s">
        <v>224</v>
      </c>
      <c r="F91" t="s">
        <v>167</v>
      </c>
      <c r="G91">
        <v>2025</v>
      </c>
      <c r="H91" t="s">
        <v>327</v>
      </c>
      <c r="I91" t="s">
        <v>484</v>
      </c>
      <c r="J91" s="183">
        <v>45658</v>
      </c>
      <c r="K91" s="183">
        <v>46022</v>
      </c>
      <c r="M91" t="s">
        <v>657</v>
      </c>
      <c r="Q91" t="s">
        <v>439</v>
      </c>
      <c r="R91" t="e">
        <v>#DIV/0!</v>
      </c>
      <c r="S91" t="s">
        <v>162</v>
      </c>
    </row>
    <row r="92" spans="1:20" ht="409.5" x14ac:dyDescent="0.25">
      <c r="A92" t="s">
        <v>60</v>
      </c>
      <c r="B92" t="s">
        <v>379</v>
      </c>
      <c r="C92" t="s">
        <v>160</v>
      </c>
      <c r="D92" t="s">
        <v>159</v>
      </c>
      <c r="E92" t="s">
        <v>246</v>
      </c>
      <c r="F92" t="s">
        <v>161</v>
      </c>
      <c r="G92">
        <v>2025</v>
      </c>
      <c r="H92" t="s">
        <v>541</v>
      </c>
      <c r="I92" t="s">
        <v>483</v>
      </c>
      <c r="J92" s="183">
        <v>45658</v>
      </c>
      <c r="K92" s="183">
        <v>46022</v>
      </c>
      <c r="M92" t="s">
        <v>657</v>
      </c>
      <c r="Q92" t="s">
        <v>651</v>
      </c>
      <c r="R92" t="e">
        <v>#DIV/0!</v>
      </c>
      <c r="S92" t="s">
        <v>162</v>
      </c>
      <c r="T92" s="2" t="s">
        <v>649</v>
      </c>
    </row>
    <row r="93" spans="1:20" x14ac:dyDescent="0.25">
      <c r="A93" t="s">
        <v>450</v>
      </c>
      <c r="B93" t="s">
        <v>383</v>
      </c>
      <c r="C93" t="s">
        <v>360</v>
      </c>
      <c r="D93" t="s">
        <v>659</v>
      </c>
      <c r="E93" t="s">
        <v>264</v>
      </c>
      <c r="F93" t="s">
        <v>362</v>
      </c>
      <c r="G93">
        <v>2025</v>
      </c>
      <c r="H93" t="s">
        <v>616</v>
      </c>
      <c r="I93" t="s">
        <v>483</v>
      </c>
      <c r="J93" s="183">
        <v>45658</v>
      </c>
      <c r="K93" s="183">
        <v>46022</v>
      </c>
      <c r="L93" s="183">
        <v>46022</v>
      </c>
      <c r="M93">
        <v>0</v>
      </c>
      <c r="Q93" t="s">
        <v>615</v>
      </c>
      <c r="R93" t="e">
        <v>#DIV/0!</v>
      </c>
      <c r="S93" t="s">
        <v>162</v>
      </c>
    </row>
    <row r="94" spans="1:20" x14ac:dyDescent="0.25">
      <c r="A94" t="s">
        <v>450</v>
      </c>
      <c r="B94" t="s">
        <v>382</v>
      </c>
      <c r="C94" t="s">
        <v>259</v>
      </c>
      <c r="D94" t="s">
        <v>255</v>
      </c>
      <c r="E94" t="s">
        <v>254</v>
      </c>
      <c r="F94" t="s">
        <v>168</v>
      </c>
      <c r="G94">
        <v>2025</v>
      </c>
      <c r="H94" t="s">
        <v>257</v>
      </c>
      <c r="I94" t="s">
        <v>483</v>
      </c>
      <c r="J94" s="183">
        <v>45658</v>
      </c>
      <c r="K94" s="183">
        <v>46022</v>
      </c>
      <c r="L94" s="183">
        <v>46022</v>
      </c>
      <c r="M94">
        <v>0</v>
      </c>
      <c r="Q94" t="s">
        <v>447</v>
      </c>
      <c r="R94" t="e">
        <v>#DIV/0!</v>
      </c>
      <c r="S94" t="s">
        <v>162</v>
      </c>
    </row>
    <row r="95" spans="1:20" ht="135" x14ac:dyDescent="0.25">
      <c r="A95" t="s">
        <v>450</v>
      </c>
      <c r="B95" t="s">
        <v>375</v>
      </c>
      <c r="C95" t="s">
        <v>273</v>
      </c>
      <c r="D95" s="2" t="s">
        <v>279</v>
      </c>
      <c r="E95" t="s">
        <v>280</v>
      </c>
      <c r="F95" t="s">
        <v>281</v>
      </c>
      <c r="G95">
        <v>2025</v>
      </c>
      <c r="H95" t="s">
        <v>327</v>
      </c>
      <c r="I95" t="s">
        <v>484</v>
      </c>
      <c r="J95" s="183">
        <v>45658</v>
      </c>
      <c r="K95" s="183">
        <v>46022</v>
      </c>
      <c r="L95" s="183">
        <v>46022</v>
      </c>
      <c r="M95">
        <v>0</v>
      </c>
      <c r="Q95" t="s">
        <v>439</v>
      </c>
      <c r="R95" t="e">
        <v>#DIV/0!</v>
      </c>
      <c r="S95" t="s">
        <v>162</v>
      </c>
    </row>
    <row r="96" spans="1:20" x14ac:dyDescent="0.25">
      <c r="A96" t="s">
        <v>450</v>
      </c>
      <c r="B96" t="s">
        <v>381</v>
      </c>
      <c r="C96" t="s">
        <v>276</v>
      </c>
      <c r="D96" t="s">
        <v>468</v>
      </c>
      <c r="E96" t="s">
        <v>261</v>
      </c>
      <c r="F96" t="s">
        <v>171</v>
      </c>
      <c r="G96">
        <v>2025</v>
      </c>
      <c r="H96" t="s">
        <v>465</v>
      </c>
      <c r="I96" t="s">
        <v>482</v>
      </c>
      <c r="J96" s="183">
        <v>45658</v>
      </c>
      <c r="K96" s="183">
        <v>46022</v>
      </c>
      <c r="L96" s="183">
        <v>46022</v>
      </c>
      <c r="M96">
        <v>0</v>
      </c>
      <c r="Q96" t="s">
        <v>448</v>
      </c>
      <c r="R96" t="e">
        <v>#DIV/0!</v>
      </c>
      <c r="S96" t="s">
        <v>162</v>
      </c>
    </row>
    <row r="97" spans="1:20" x14ac:dyDescent="0.25">
      <c r="A97" t="s">
        <v>367</v>
      </c>
      <c r="B97" t="s">
        <v>148</v>
      </c>
      <c r="C97" t="s">
        <v>212</v>
      </c>
      <c r="D97" t="s">
        <v>213</v>
      </c>
      <c r="E97" t="s">
        <v>214</v>
      </c>
      <c r="F97" t="s">
        <v>190</v>
      </c>
      <c r="G97">
        <v>2025</v>
      </c>
      <c r="H97" t="s">
        <v>479</v>
      </c>
      <c r="I97" t="s">
        <v>484</v>
      </c>
      <c r="J97" s="183">
        <v>45658</v>
      </c>
      <c r="K97" s="183">
        <v>46022</v>
      </c>
      <c r="M97" t="s">
        <v>657</v>
      </c>
      <c r="Q97" t="s">
        <v>443</v>
      </c>
      <c r="R97" t="e">
        <v>#DIV/0!</v>
      </c>
      <c r="S97" t="s">
        <v>162</v>
      </c>
      <c r="T97" t="s">
        <v>645</v>
      </c>
    </row>
    <row r="98" spans="1:20" x14ac:dyDescent="0.25">
      <c r="A98" t="s">
        <v>367</v>
      </c>
      <c r="B98" t="s">
        <v>148</v>
      </c>
      <c r="C98" t="s">
        <v>188</v>
      </c>
      <c r="D98" t="s">
        <v>480</v>
      </c>
      <c r="E98" t="s">
        <v>191</v>
      </c>
      <c r="F98" t="s">
        <v>190</v>
      </c>
      <c r="G98">
        <v>2025</v>
      </c>
      <c r="H98" t="s">
        <v>345</v>
      </c>
      <c r="I98" t="s">
        <v>483</v>
      </c>
      <c r="J98" s="183">
        <v>45658</v>
      </c>
      <c r="K98" s="183">
        <v>46022</v>
      </c>
      <c r="M98" t="s">
        <v>657</v>
      </c>
      <c r="Q98" t="s">
        <v>445</v>
      </c>
      <c r="R98" t="e">
        <v>#DIV/0!</v>
      </c>
      <c r="S98" t="s">
        <v>162</v>
      </c>
    </row>
    <row r="99" spans="1:20" x14ac:dyDescent="0.25">
      <c r="A99" t="s">
        <v>367</v>
      </c>
      <c r="B99" t="s">
        <v>148</v>
      </c>
      <c r="C99" t="s">
        <v>184</v>
      </c>
      <c r="D99" t="s">
        <v>185</v>
      </c>
      <c r="E99" t="s">
        <v>187</v>
      </c>
      <c r="F99" t="s">
        <v>186</v>
      </c>
      <c r="G99">
        <v>2025</v>
      </c>
      <c r="H99" t="s">
        <v>296</v>
      </c>
      <c r="I99" t="s">
        <v>483</v>
      </c>
      <c r="J99" s="183">
        <v>45658</v>
      </c>
      <c r="K99" s="183">
        <v>46022</v>
      </c>
      <c r="M99" t="s">
        <v>657</v>
      </c>
      <c r="Q99" t="s">
        <v>446</v>
      </c>
      <c r="R99" t="e">
        <v>#DIV/0!</v>
      </c>
      <c r="S99" t="s">
        <v>162</v>
      </c>
      <c r="T99" t="s">
        <v>642</v>
      </c>
    </row>
    <row r="100" spans="1:20" x14ac:dyDescent="0.25">
      <c r="A100" t="s">
        <v>367</v>
      </c>
      <c r="B100" t="s">
        <v>148</v>
      </c>
      <c r="C100" t="s">
        <v>196</v>
      </c>
      <c r="D100" t="s">
        <v>197</v>
      </c>
      <c r="E100" t="s">
        <v>199</v>
      </c>
      <c r="F100" t="s">
        <v>198</v>
      </c>
      <c r="G100">
        <v>2025</v>
      </c>
      <c r="H100" t="s">
        <v>299</v>
      </c>
      <c r="I100" t="s">
        <v>483</v>
      </c>
      <c r="J100" s="183">
        <v>45658</v>
      </c>
      <c r="K100" s="183">
        <v>46022</v>
      </c>
      <c r="M100" t="s">
        <v>657</v>
      </c>
      <c r="Q100" t="s">
        <v>449</v>
      </c>
      <c r="R100" t="e">
        <v>#DIV/0!</v>
      </c>
      <c r="S100" t="s">
        <v>162</v>
      </c>
    </row>
    <row r="101" spans="1:20" x14ac:dyDescent="0.25">
      <c r="A101" t="s">
        <v>367</v>
      </c>
      <c r="B101" t="s">
        <v>148</v>
      </c>
      <c r="C101" t="s">
        <v>306</v>
      </c>
      <c r="D101" t="s">
        <v>476</v>
      </c>
      <c r="E101" t="s">
        <v>308</v>
      </c>
      <c r="F101" t="s">
        <v>208</v>
      </c>
      <c r="G101">
        <v>2025</v>
      </c>
      <c r="H101" t="s">
        <v>477</v>
      </c>
      <c r="I101" t="s">
        <v>482</v>
      </c>
      <c r="J101" s="183">
        <v>45658</v>
      </c>
      <c r="K101" s="183">
        <v>46022</v>
      </c>
      <c r="M101" t="s">
        <v>657</v>
      </c>
      <c r="Q101" t="s">
        <v>448</v>
      </c>
      <c r="R101" t="e">
        <v>#DIV/0!</v>
      </c>
      <c r="S101" t="s">
        <v>162</v>
      </c>
      <c r="T101" t="s">
        <v>638</v>
      </c>
    </row>
    <row r="102" spans="1:20" x14ac:dyDescent="0.25">
      <c r="A102" t="s">
        <v>531</v>
      </c>
      <c r="B102" t="s">
        <v>57</v>
      </c>
      <c r="C102" t="s">
        <v>222</v>
      </c>
      <c r="D102" t="s">
        <v>239</v>
      </c>
      <c r="E102" t="s">
        <v>240</v>
      </c>
      <c r="F102" t="s">
        <v>157</v>
      </c>
      <c r="G102">
        <v>2025</v>
      </c>
      <c r="H102" t="s">
        <v>412</v>
      </c>
      <c r="I102" t="s">
        <v>482</v>
      </c>
      <c r="J102" s="183">
        <v>45566</v>
      </c>
      <c r="K102" s="183">
        <v>45747</v>
      </c>
      <c r="M102" t="s">
        <v>657</v>
      </c>
      <c r="Q102" t="s">
        <v>448</v>
      </c>
      <c r="R102" t="e">
        <v>#DIV/0!</v>
      </c>
      <c r="S102" t="s">
        <v>162</v>
      </c>
      <c r="T102" t="s">
        <v>641</v>
      </c>
    </row>
    <row r="103" spans="1:20" ht="45" x14ac:dyDescent="0.25">
      <c r="A103" t="s">
        <v>531</v>
      </c>
      <c r="B103" t="s">
        <v>380</v>
      </c>
      <c r="C103" t="s">
        <v>268</v>
      </c>
      <c r="D103" t="s">
        <v>265</v>
      </c>
      <c r="E103" t="s">
        <v>277</v>
      </c>
      <c r="F103" t="s">
        <v>177</v>
      </c>
      <c r="G103">
        <v>2025</v>
      </c>
      <c r="H103" t="s">
        <v>270</v>
      </c>
      <c r="I103" t="s">
        <v>483</v>
      </c>
      <c r="J103" s="183">
        <v>45658</v>
      </c>
      <c r="K103" s="183">
        <v>46022</v>
      </c>
      <c r="L103" s="183">
        <v>46022</v>
      </c>
      <c r="M103">
        <v>0</v>
      </c>
      <c r="Q103" s="2" t="s">
        <v>435</v>
      </c>
      <c r="R103" t="e">
        <v>#DIV/0!</v>
      </c>
      <c r="S103" t="s">
        <v>162</v>
      </c>
    </row>
    <row r="104" spans="1:20" x14ac:dyDescent="0.25">
      <c r="A104" t="s">
        <v>531</v>
      </c>
      <c r="B104" t="s">
        <v>384</v>
      </c>
      <c r="C104" t="s">
        <v>274</v>
      </c>
      <c r="D104" t="s">
        <v>150</v>
      </c>
      <c r="E104" t="s">
        <v>267</v>
      </c>
      <c r="F104" t="s">
        <v>363</v>
      </c>
      <c r="G104">
        <v>2025</v>
      </c>
      <c r="H104" t="s">
        <v>354</v>
      </c>
      <c r="I104" t="s">
        <v>484</v>
      </c>
      <c r="J104" s="183">
        <v>45658</v>
      </c>
      <c r="K104" s="183">
        <v>46022</v>
      </c>
      <c r="L104" s="183">
        <v>46022</v>
      </c>
      <c r="M104">
        <v>0</v>
      </c>
      <c r="Q104" t="s">
        <v>439</v>
      </c>
      <c r="R104" t="e">
        <v>#DIV/0!</v>
      </c>
      <c r="S104" t="s">
        <v>162</v>
      </c>
    </row>
    <row r="105" spans="1:20" x14ac:dyDescent="0.25">
      <c r="A105" t="s">
        <v>368</v>
      </c>
      <c r="B105" t="s">
        <v>387</v>
      </c>
      <c r="C105" t="s">
        <v>285</v>
      </c>
      <c r="D105" t="s">
        <v>286</v>
      </c>
      <c r="E105" t="s">
        <v>287</v>
      </c>
      <c r="F105" t="s">
        <v>289</v>
      </c>
      <c r="G105">
        <v>2025</v>
      </c>
      <c r="H105" t="s">
        <v>534</v>
      </c>
      <c r="I105" t="s">
        <v>484</v>
      </c>
      <c r="J105" s="183">
        <v>45658</v>
      </c>
      <c r="K105" s="183">
        <v>46022</v>
      </c>
      <c r="M105" t="s">
        <v>657</v>
      </c>
      <c r="Q105" t="s">
        <v>439</v>
      </c>
      <c r="R105" t="e">
        <v>#DIV/0!</v>
      </c>
      <c r="S105" t="s">
        <v>162</v>
      </c>
    </row>
    <row r="106" spans="1:20" x14ac:dyDescent="0.25">
      <c r="A106" t="s">
        <v>368</v>
      </c>
      <c r="B106" t="s">
        <v>387</v>
      </c>
      <c r="C106" t="s">
        <v>293</v>
      </c>
      <c r="D106" t="s">
        <v>103</v>
      </c>
      <c r="E106" t="s">
        <v>182</v>
      </c>
      <c r="F106" t="s">
        <v>289</v>
      </c>
      <c r="G106">
        <v>2025</v>
      </c>
      <c r="H106" t="s">
        <v>292</v>
      </c>
      <c r="I106" t="s">
        <v>482</v>
      </c>
      <c r="J106" s="183">
        <v>45658</v>
      </c>
      <c r="K106" s="183">
        <v>46022</v>
      </c>
      <c r="M106" t="s">
        <v>657</v>
      </c>
      <c r="Q106" t="s">
        <v>448</v>
      </c>
      <c r="R106" t="e">
        <v>#DIV/0!</v>
      </c>
      <c r="S106" t="s">
        <v>162</v>
      </c>
      <c r="T106" t="s">
        <v>640</v>
      </c>
    </row>
    <row r="107" spans="1:20" x14ac:dyDescent="0.25">
      <c r="A107" t="s">
        <v>367</v>
      </c>
      <c r="B107" t="s">
        <v>148</v>
      </c>
      <c r="C107" t="s">
        <v>209</v>
      </c>
      <c r="D107" t="s">
        <v>338</v>
      </c>
      <c r="E107" t="s">
        <v>211</v>
      </c>
      <c r="F107" t="s">
        <v>210</v>
      </c>
      <c r="G107">
        <v>2025</v>
      </c>
      <c r="H107" t="s">
        <v>398</v>
      </c>
      <c r="I107" t="s">
        <v>482</v>
      </c>
      <c r="J107" s="183">
        <v>45658</v>
      </c>
      <c r="K107" s="183">
        <v>46022</v>
      </c>
      <c r="M107" t="s">
        <v>657</v>
      </c>
      <c r="Q107" t="s">
        <v>448</v>
      </c>
      <c r="R107" t="e">
        <v>#DIV/0!</v>
      </c>
      <c r="S107" t="s">
        <v>291</v>
      </c>
      <c r="T107" t="s">
        <v>643</v>
      </c>
    </row>
    <row r="108" spans="1:20" ht="300" x14ac:dyDescent="0.25">
      <c r="A108" t="s">
        <v>367</v>
      </c>
      <c r="B108" t="s">
        <v>148</v>
      </c>
      <c r="C108" t="s">
        <v>457</v>
      </c>
      <c r="D108" t="s">
        <v>502</v>
      </c>
      <c r="E108" t="s">
        <v>458</v>
      </c>
      <c r="F108" t="s">
        <v>648</v>
      </c>
      <c r="G108">
        <v>2025</v>
      </c>
      <c r="H108" s="2" t="s">
        <v>652</v>
      </c>
      <c r="I108" t="s">
        <v>483</v>
      </c>
      <c r="J108" s="183">
        <v>45658</v>
      </c>
      <c r="K108" s="183">
        <v>46022</v>
      </c>
      <c r="M108" t="s">
        <v>657</v>
      </c>
      <c r="N108">
        <v>3</v>
      </c>
      <c r="O108">
        <v>3</v>
      </c>
      <c r="Q108" t="s">
        <v>460</v>
      </c>
      <c r="R108">
        <v>0</v>
      </c>
      <c r="S108" t="s">
        <v>291</v>
      </c>
      <c r="T108" s="2" t="s">
        <v>654</v>
      </c>
    </row>
    <row r="109" spans="1:20" ht="330" x14ac:dyDescent="0.25">
      <c r="A109" t="s">
        <v>531</v>
      </c>
      <c r="B109" t="s">
        <v>386</v>
      </c>
      <c r="C109" t="s">
        <v>269</v>
      </c>
      <c r="D109" s="2" t="s">
        <v>266</v>
      </c>
      <c r="E109" t="s">
        <v>278</v>
      </c>
      <c r="F109" t="s">
        <v>361</v>
      </c>
      <c r="G109">
        <v>2025</v>
      </c>
      <c r="H109" t="s">
        <v>400</v>
      </c>
      <c r="I109" t="s">
        <v>482</v>
      </c>
      <c r="J109" s="183">
        <v>45597</v>
      </c>
      <c r="K109" s="183">
        <v>45657</v>
      </c>
      <c r="L109" s="183">
        <v>45657</v>
      </c>
      <c r="M109">
        <v>0</v>
      </c>
      <c r="Q109" t="s">
        <v>448</v>
      </c>
      <c r="R109" t="e">
        <v>#DIV/0!</v>
      </c>
      <c r="S109" t="s">
        <v>291</v>
      </c>
      <c r="T109" t="s">
        <v>639</v>
      </c>
    </row>
    <row r="110" spans="1:20" x14ac:dyDescent="0.25">
      <c r="A110" t="s">
        <v>366</v>
      </c>
      <c r="B110" t="s">
        <v>372</v>
      </c>
      <c r="C110" t="s">
        <v>147</v>
      </c>
      <c r="D110" t="s">
        <v>533</v>
      </c>
      <c r="E110" t="s">
        <v>146</v>
      </c>
      <c r="F110" t="s">
        <v>148</v>
      </c>
      <c r="G110">
        <v>2026</v>
      </c>
      <c r="H110" t="s">
        <v>323</v>
      </c>
      <c r="I110" t="s">
        <v>482</v>
      </c>
      <c r="J110" s="183">
        <v>46023</v>
      </c>
      <c r="K110" s="183">
        <v>46387</v>
      </c>
      <c r="M110" t="s">
        <v>657</v>
      </c>
      <c r="Q110" t="s">
        <v>448</v>
      </c>
      <c r="R110" t="e">
        <v>#DIV/0!</v>
      </c>
      <c r="S110" t="s">
        <v>291</v>
      </c>
    </row>
    <row r="111" spans="1:20" x14ac:dyDescent="0.25">
      <c r="A111" t="s">
        <v>366</v>
      </c>
      <c r="B111" t="s">
        <v>377</v>
      </c>
      <c r="C111" t="s">
        <v>316</v>
      </c>
      <c r="D111" t="s">
        <v>129</v>
      </c>
      <c r="E111" t="s">
        <v>130</v>
      </c>
      <c r="F111" t="s">
        <v>131</v>
      </c>
      <c r="G111">
        <v>2026</v>
      </c>
      <c r="I111" t="s">
        <v>482</v>
      </c>
      <c r="J111" s="183">
        <v>46023</v>
      </c>
      <c r="K111" s="183">
        <v>46387</v>
      </c>
      <c r="M111" t="s">
        <v>657</v>
      </c>
      <c r="Q111" t="s">
        <v>448</v>
      </c>
      <c r="R111" t="e">
        <v>#DIV/0!</v>
      </c>
      <c r="S111" t="s">
        <v>291</v>
      </c>
    </row>
    <row r="112" spans="1:20" x14ac:dyDescent="0.25">
      <c r="A112" t="s">
        <v>366</v>
      </c>
      <c r="B112" t="s">
        <v>373</v>
      </c>
      <c r="C112" t="s">
        <v>314</v>
      </c>
      <c r="D112" t="s">
        <v>126</v>
      </c>
      <c r="E112" t="s">
        <v>247</v>
      </c>
      <c r="F112" t="s">
        <v>127</v>
      </c>
      <c r="G112">
        <v>2026</v>
      </c>
      <c r="H112" t="s">
        <v>636</v>
      </c>
      <c r="I112" t="s">
        <v>482</v>
      </c>
      <c r="J112" s="183">
        <v>46023</v>
      </c>
      <c r="K112" s="183">
        <v>46387</v>
      </c>
      <c r="M112" t="s">
        <v>657</v>
      </c>
      <c r="Q112" t="s">
        <v>448</v>
      </c>
      <c r="R112" t="e">
        <v>#DIV/0!</v>
      </c>
      <c r="S112" t="s">
        <v>291</v>
      </c>
    </row>
    <row r="113" spans="1:20" x14ac:dyDescent="0.25">
      <c r="A113" t="s">
        <v>366</v>
      </c>
      <c r="B113" t="s">
        <v>58</v>
      </c>
      <c r="C113" t="s">
        <v>315</v>
      </c>
      <c r="D113" t="s">
        <v>132</v>
      </c>
      <c r="E113" t="s">
        <v>133</v>
      </c>
      <c r="F113" t="s">
        <v>67</v>
      </c>
      <c r="G113">
        <v>2026</v>
      </c>
      <c r="H113" t="s">
        <v>414</v>
      </c>
      <c r="I113" t="s">
        <v>483</v>
      </c>
      <c r="J113" s="183">
        <v>46023</v>
      </c>
      <c r="K113" s="183">
        <v>46387</v>
      </c>
      <c r="M113" t="s">
        <v>657</v>
      </c>
      <c r="Q113" t="s">
        <v>485</v>
      </c>
      <c r="R113" t="e">
        <v>#DIV/0!</v>
      </c>
      <c r="S113" t="s">
        <v>291</v>
      </c>
    </row>
    <row r="114" spans="1:20" x14ac:dyDescent="0.25">
      <c r="A114" t="s">
        <v>366</v>
      </c>
      <c r="B114" t="s">
        <v>375</v>
      </c>
      <c r="C114" t="s">
        <v>319</v>
      </c>
      <c r="D114" t="s">
        <v>150</v>
      </c>
      <c r="E114" t="s">
        <v>318</v>
      </c>
      <c r="F114" t="s">
        <v>151</v>
      </c>
      <c r="G114">
        <v>2026</v>
      </c>
      <c r="H114" t="s">
        <v>231</v>
      </c>
      <c r="I114" t="s">
        <v>484</v>
      </c>
      <c r="J114" s="183">
        <v>46023</v>
      </c>
      <c r="K114" s="183">
        <v>46387</v>
      </c>
      <c r="M114" t="s">
        <v>657</v>
      </c>
      <c r="Q114" t="s">
        <v>439</v>
      </c>
      <c r="R114" t="e">
        <v>#DIV/0!</v>
      </c>
      <c r="S114" t="s">
        <v>291</v>
      </c>
    </row>
    <row r="115" spans="1:20" x14ac:dyDescent="0.25">
      <c r="A115" t="s">
        <v>366</v>
      </c>
      <c r="B115" t="s">
        <v>376</v>
      </c>
      <c r="C115" t="s">
        <v>137</v>
      </c>
      <c r="D115" t="s">
        <v>135</v>
      </c>
      <c r="E115" t="s">
        <v>136</v>
      </c>
      <c r="F115" t="s">
        <v>131</v>
      </c>
      <c r="G115">
        <v>2026</v>
      </c>
      <c r="H115" t="s">
        <v>491</v>
      </c>
      <c r="I115" t="s">
        <v>482</v>
      </c>
      <c r="J115" s="183">
        <v>46023</v>
      </c>
      <c r="K115" s="183">
        <v>46387</v>
      </c>
      <c r="M115" t="s">
        <v>657</v>
      </c>
      <c r="Q115" t="s">
        <v>448</v>
      </c>
      <c r="R115" t="e">
        <v>#DIV/0!</v>
      </c>
      <c r="S115" t="s">
        <v>291</v>
      </c>
    </row>
    <row r="116" spans="1:20" x14ac:dyDescent="0.25">
      <c r="A116" t="s">
        <v>366</v>
      </c>
      <c r="B116" t="s">
        <v>371</v>
      </c>
      <c r="C116" t="s">
        <v>317</v>
      </c>
      <c r="D116" t="s">
        <v>142</v>
      </c>
      <c r="E116" t="s">
        <v>143</v>
      </c>
      <c r="F116" t="s">
        <v>144</v>
      </c>
      <c r="G116">
        <v>2026</v>
      </c>
      <c r="H116" t="s">
        <v>250</v>
      </c>
      <c r="I116" t="s">
        <v>482</v>
      </c>
      <c r="J116" s="183">
        <v>46023</v>
      </c>
      <c r="K116" s="183">
        <v>46387</v>
      </c>
      <c r="M116" t="s">
        <v>657</v>
      </c>
      <c r="Q116" t="s">
        <v>448</v>
      </c>
      <c r="R116" t="e">
        <v>#DIV/0!</v>
      </c>
      <c r="S116" t="s">
        <v>291</v>
      </c>
    </row>
    <row r="117" spans="1:20" x14ac:dyDescent="0.25">
      <c r="A117" t="s">
        <v>366</v>
      </c>
      <c r="B117" t="s">
        <v>374</v>
      </c>
      <c r="C117" t="s">
        <v>220</v>
      </c>
      <c r="D117" t="s">
        <v>150</v>
      </c>
      <c r="E117" t="s">
        <v>153</v>
      </c>
      <c r="F117" t="s">
        <v>151</v>
      </c>
      <c r="G117">
        <v>2026</v>
      </c>
      <c r="H117" t="s">
        <v>230</v>
      </c>
      <c r="I117" t="s">
        <v>484</v>
      </c>
      <c r="J117" s="183">
        <v>46023</v>
      </c>
      <c r="K117" s="183">
        <v>46387</v>
      </c>
      <c r="M117" t="s">
        <v>657</v>
      </c>
      <c r="Q117" t="s">
        <v>439</v>
      </c>
      <c r="R117" t="e">
        <v>#DIV/0!</v>
      </c>
      <c r="S117" t="s">
        <v>291</v>
      </c>
    </row>
    <row r="118" spans="1:20" x14ac:dyDescent="0.25">
      <c r="A118" t="s">
        <v>531</v>
      </c>
      <c r="B118" t="s">
        <v>57</v>
      </c>
      <c r="C118" t="s">
        <v>222</v>
      </c>
      <c r="D118" t="s">
        <v>239</v>
      </c>
      <c r="E118" t="s">
        <v>240</v>
      </c>
      <c r="F118" t="s">
        <v>157</v>
      </c>
      <c r="G118">
        <v>2026</v>
      </c>
      <c r="H118" t="s">
        <v>412</v>
      </c>
      <c r="I118" t="s">
        <v>482</v>
      </c>
      <c r="J118" s="183">
        <v>45931</v>
      </c>
      <c r="K118" s="183">
        <v>46112</v>
      </c>
      <c r="M118" t="s">
        <v>657</v>
      </c>
      <c r="Q118" t="s">
        <v>448</v>
      </c>
      <c r="R118" t="e">
        <v>#DIV/0!</v>
      </c>
      <c r="S118" t="s">
        <v>291</v>
      </c>
    </row>
    <row r="119" spans="1:20" x14ac:dyDescent="0.25">
      <c r="A119" t="s">
        <v>60</v>
      </c>
      <c r="B119" t="s">
        <v>390</v>
      </c>
      <c r="C119" t="s">
        <v>236</v>
      </c>
      <c r="D119" t="s">
        <v>237</v>
      </c>
      <c r="E119" t="s">
        <v>238</v>
      </c>
      <c r="F119" t="s">
        <v>59</v>
      </c>
      <c r="G119">
        <v>2026</v>
      </c>
      <c r="H119" t="s">
        <v>321</v>
      </c>
      <c r="I119" t="s">
        <v>483</v>
      </c>
      <c r="J119" s="183">
        <v>46023</v>
      </c>
      <c r="K119" s="183">
        <v>46387</v>
      </c>
      <c r="M119" t="s">
        <v>657</v>
      </c>
      <c r="Q119" t="s">
        <v>438</v>
      </c>
      <c r="R119" t="e">
        <v>#DIV/0!</v>
      </c>
      <c r="S119" t="s">
        <v>291</v>
      </c>
    </row>
    <row r="120" spans="1:20" ht="210" x14ac:dyDescent="0.25">
      <c r="A120" t="s">
        <v>60</v>
      </c>
      <c r="B120" t="s">
        <v>390</v>
      </c>
      <c r="C120" t="s">
        <v>235</v>
      </c>
      <c r="D120" s="2" t="s">
        <v>228</v>
      </c>
      <c r="E120" s="2" t="s">
        <v>226</v>
      </c>
      <c r="F120" t="s">
        <v>227</v>
      </c>
      <c r="G120">
        <v>2026</v>
      </c>
      <c r="H120" t="s">
        <v>396</v>
      </c>
      <c r="I120" t="s">
        <v>483</v>
      </c>
      <c r="J120" s="183">
        <v>46023</v>
      </c>
      <c r="K120" s="183">
        <v>46387</v>
      </c>
      <c r="M120" t="s">
        <v>657</v>
      </c>
      <c r="Q120" s="2" t="s">
        <v>437</v>
      </c>
      <c r="R120" t="e">
        <v>#DIV/0!</v>
      </c>
      <c r="S120" t="s">
        <v>291</v>
      </c>
    </row>
    <row r="121" spans="1:20" x14ac:dyDescent="0.25">
      <c r="A121" t="s">
        <v>60</v>
      </c>
      <c r="B121" t="s">
        <v>378</v>
      </c>
      <c r="C121" t="s">
        <v>397</v>
      </c>
      <c r="D121" t="s">
        <v>221</v>
      </c>
      <c r="E121" t="s">
        <v>225</v>
      </c>
      <c r="F121" t="s">
        <v>165</v>
      </c>
      <c r="G121">
        <v>2026</v>
      </c>
      <c r="H121" t="s">
        <v>469</v>
      </c>
      <c r="I121" t="s">
        <v>483</v>
      </c>
      <c r="J121" s="183">
        <v>46023</v>
      </c>
      <c r="K121" s="183">
        <v>46387</v>
      </c>
      <c r="M121" t="s">
        <v>657</v>
      </c>
      <c r="Q121" t="s">
        <v>470</v>
      </c>
      <c r="R121" t="e">
        <v>#DIV/0!</v>
      </c>
      <c r="S121" t="s">
        <v>291</v>
      </c>
    </row>
    <row r="122" spans="1:20" x14ac:dyDescent="0.25">
      <c r="A122" t="s">
        <v>60</v>
      </c>
      <c r="B122" t="s">
        <v>378</v>
      </c>
      <c r="C122" t="s">
        <v>223</v>
      </c>
      <c r="D122" t="s">
        <v>166</v>
      </c>
      <c r="E122" t="s">
        <v>224</v>
      </c>
      <c r="F122" t="s">
        <v>167</v>
      </c>
      <c r="G122">
        <v>2026</v>
      </c>
      <c r="H122" t="s">
        <v>231</v>
      </c>
      <c r="I122" t="s">
        <v>484</v>
      </c>
      <c r="J122" s="183">
        <v>46023</v>
      </c>
      <c r="K122" s="183">
        <v>46387</v>
      </c>
      <c r="M122" t="s">
        <v>657</v>
      </c>
      <c r="Q122" t="s">
        <v>439</v>
      </c>
      <c r="R122" t="e">
        <v>#DIV/0!</v>
      </c>
      <c r="S122" t="s">
        <v>291</v>
      </c>
    </row>
    <row r="123" spans="1:20" ht="409.5" x14ac:dyDescent="0.25">
      <c r="A123" t="s">
        <v>60</v>
      </c>
      <c r="B123" t="s">
        <v>379</v>
      </c>
      <c r="C123" t="s">
        <v>160</v>
      </c>
      <c r="D123" t="s">
        <v>159</v>
      </c>
      <c r="E123" t="s">
        <v>246</v>
      </c>
      <c r="F123" t="s">
        <v>161</v>
      </c>
      <c r="G123">
        <v>2026</v>
      </c>
      <c r="H123" t="s">
        <v>542</v>
      </c>
      <c r="I123" t="s">
        <v>483</v>
      </c>
      <c r="J123" s="183">
        <v>46023</v>
      </c>
      <c r="K123" s="183">
        <v>46387</v>
      </c>
      <c r="M123" t="s">
        <v>657</v>
      </c>
      <c r="Q123" t="s">
        <v>651</v>
      </c>
      <c r="R123" t="e">
        <v>#DIV/0!</v>
      </c>
      <c r="S123" t="s">
        <v>291</v>
      </c>
      <c r="T123" s="2" t="s">
        <v>649</v>
      </c>
    </row>
    <row r="124" spans="1:20" x14ac:dyDescent="0.25">
      <c r="A124" t="s">
        <v>450</v>
      </c>
      <c r="B124" t="s">
        <v>383</v>
      </c>
      <c r="C124" t="s">
        <v>360</v>
      </c>
      <c r="D124" t="s">
        <v>659</v>
      </c>
      <c r="E124" t="s">
        <v>264</v>
      </c>
      <c r="F124" t="s">
        <v>362</v>
      </c>
      <c r="G124">
        <v>2026</v>
      </c>
      <c r="H124" t="s">
        <v>616</v>
      </c>
      <c r="I124" t="s">
        <v>483</v>
      </c>
      <c r="J124" s="183">
        <v>46023</v>
      </c>
      <c r="K124" s="183">
        <v>46387</v>
      </c>
      <c r="L124" s="183">
        <v>46387</v>
      </c>
      <c r="M124">
        <v>0</v>
      </c>
      <c r="Q124" t="s">
        <v>615</v>
      </c>
      <c r="R124" t="e">
        <v>#DIV/0!</v>
      </c>
      <c r="S124" t="s">
        <v>291</v>
      </c>
    </row>
    <row r="125" spans="1:20" x14ac:dyDescent="0.25">
      <c r="A125" t="s">
        <v>450</v>
      </c>
      <c r="B125" t="s">
        <v>382</v>
      </c>
      <c r="C125" t="s">
        <v>259</v>
      </c>
      <c r="D125" t="s">
        <v>255</v>
      </c>
      <c r="E125" t="s">
        <v>254</v>
      </c>
      <c r="F125" t="s">
        <v>168</v>
      </c>
      <c r="G125">
        <v>2026</v>
      </c>
      <c r="H125" t="s">
        <v>257</v>
      </c>
      <c r="I125" t="s">
        <v>483</v>
      </c>
      <c r="J125" s="183">
        <v>46023</v>
      </c>
      <c r="K125" s="183">
        <v>46387</v>
      </c>
      <c r="L125" s="183">
        <v>46387</v>
      </c>
      <c r="M125">
        <v>0</v>
      </c>
      <c r="Q125" t="s">
        <v>447</v>
      </c>
      <c r="R125" t="e">
        <v>#DIV/0!</v>
      </c>
      <c r="S125" t="s">
        <v>291</v>
      </c>
    </row>
    <row r="126" spans="1:20" ht="135" x14ac:dyDescent="0.25">
      <c r="A126" t="s">
        <v>450</v>
      </c>
      <c r="B126" t="s">
        <v>375</v>
      </c>
      <c r="C126" t="s">
        <v>273</v>
      </c>
      <c r="D126" s="2" t="s">
        <v>279</v>
      </c>
      <c r="E126" t="s">
        <v>280</v>
      </c>
      <c r="F126" t="s">
        <v>281</v>
      </c>
      <c r="G126">
        <v>2026</v>
      </c>
      <c r="H126" t="s">
        <v>231</v>
      </c>
      <c r="I126" t="s">
        <v>484</v>
      </c>
      <c r="J126" s="183">
        <v>46023</v>
      </c>
      <c r="K126" s="183">
        <v>46387</v>
      </c>
      <c r="L126" s="183">
        <v>46387</v>
      </c>
      <c r="M126">
        <v>0</v>
      </c>
      <c r="Q126" t="s">
        <v>439</v>
      </c>
      <c r="R126" t="e">
        <v>#DIV/0!</v>
      </c>
      <c r="S126" t="s">
        <v>291</v>
      </c>
    </row>
    <row r="127" spans="1:20" x14ac:dyDescent="0.25">
      <c r="A127" t="s">
        <v>450</v>
      </c>
      <c r="B127" t="s">
        <v>381</v>
      </c>
      <c r="C127" t="s">
        <v>276</v>
      </c>
      <c r="D127" t="s">
        <v>468</v>
      </c>
      <c r="E127" t="s">
        <v>261</v>
      </c>
      <c r="F127" t="s">
        <v>171</v>
      </c>
      <c r="G127">
        <v>2026</v>
      </c>
      <c r="H127" t="s">
        <v>465</v>
      </c>
      <c r="I127" t="s">
        <v>482</v>
      </c>
      <c r="J127" s="183">
        <v>46023</v>
      </c>
      <c r="K127" s="183">
        <v>46387</v>
      </c>
      <c r="L127" s="183">
        <v>46387</v>
      </c>
      <c r="M127">
        <v>0</v>
      </c>
      <c r="Q127" t="s">
        <v>448</v>
      </c>
      <c r="R127" t="e">
        <v>#DIV/0!</v>
      </c>
      <c r="S127" t="s">
        <v>291</v>
      </c>
    </row>
    <row r="128" spans="1:20" x14ac:dyDescent="0.25">
      <c r="A128" t="s">
        <v>367</v>
      </c>
      <c r="B128" t="s">
        <v>148</v>
      </c>
      <c r="C128" t="s">
        <v>212</v>
      </c>
      <c r="D128" t="s">
        <v>213</v>
      </c>
      <c r="E128" t="s">
        <v>214</v>
      </c>
      <c r="F128" t="s">
        <v>190</v>
      </c>
      <c r="G128">
        <v>2026</v>
      </c>
      <c r="H128" t="s">
        <v>479</v>
      </c>
      <c r="I128" t="s">
        <v>484</v>
      </c>
      <c r="J128" s="183">
        <v>46023</v>
      </c>
      <c r="K128" s="183">
        <v>46387</v>
      </c>
      <c r="M128" t="s">
        <v>657</v>
      </c>
      <c r="Q128" t="s">
        <v>443</v>
      </c>
      <c r="R128" t="e">
        <v>#DIV/0!</v>
      </c>
      <c r="S128" t="s">
        <v>291</v>
      </c>
    </row>
    <row r="129" spans="1:21" x14ac:dyDescent="0.25">
      <c r="A129" t="s">
        <v>367</v>
      </c>
      <c r="B129" t="s">
        <v>148</v>
      </c>
      <c r="C129" t="s">
        <v>188</v>
      </c>
      <c r="D129" t="s">
        <v>480</v>
      </c>
      <c r="E129" t="s">
        <v>191</v>
      </c>
      <c r="F129" t="s">
        <v>190</v>
      </c>
      <c r="G129">
        <v>2026</v>
      </c>
      <c r="H129" t="s">
        <v>346</v>
      </c>
      <c r="I129" t="s">
        <v>483</v>
      </c>
      <c r="J129" s="183">
        <v>46023</v>
      </c>
      <c r="K129" s="183">
        <v>46387</v>
      </c>
      <c r="M129" t="s">
        <v>657</v>
      </c>
      <c r="Q129" t="s">
        <v>445</v>
      </c>
      <c r="R129" t="e">
        <v>#DIV/0!</v>
      </c>
      <c r="S129" t="s">
        <v>291</v>
      </c>
    </row>
    <row r="130" spans="1:21" x14ac:dyDescent="0.25">
      <c r="A130" t="s">
        <v>367</v>
      </c>
      <c r="B130" t="s">
        <v>148</v>
      </c>
      <c r="C130" t="s">
        <v>184</v>
      </c>
      <c r="D130" t="s">
        <v>185</v>
      </c>
      <c r="E130" t="s">
        <v>187</v>
      </c>
      <c r="F130" t="s">
        <v>186</v>
      </c>
      <c r="G130">
        <v>2026</v>
      </c>
      <c r="H130" t="s">
        <v>296</v>
      </c>
      <c r="I130" t="s">
        <v>483</v>
      </c>
      <c r="J130" s="183">
        <v>46023</v>
      </c>
      <c r="K130" s="183">
        <v>46387</v>
      </c>
      <c r="M130" t="s">
        <v>657</v>
      </c>
      <c r="Q130" t="s">
        <v>446</v>
      </c>
      <c r="R130" t="e">
        <v>#DIV/0!</v>
      </c>
      <c r="S130" t="s">
        <v>291</v>
      </c>
    </row>
    <row r="131" spans="1:21" x14ac:dyDescent="0.25">
      <c r="A131" t="s">
        <v>367</v>
      </c>
      <c r="B131" t="s">
        <v>148</v>
      </c>
      <c r="C131" t="s">
        <v>196</v>
      </c>
      <c r="D131" t="s">
        <v>197</v>
      </c>
      <c r="E131" t="s">
        <v>199</v>
      </c>
      <c r="F131" t="s">
        <v>198</v>
      </c>
      <c r="G131">
        <v>2026</v>
      </c>
      <c r="H131" t="s">
        <v>300</v>
      </c>
      <c r="I131" t="s">
        <v>483</v>
      </c>
      <c r="J131" s="183">
        <v>46023</v>
      </c>
      <c r="K131" s="183">
        <v>46387</v>
      </c>
      <c r="M131" t="s">
        <v>657</v>
      </c>
      <c r="Q131" t="s">
        <v>449</v>
      </c>
      <c r="R131" t="e">
        <v>#DIV/0!</v>
      </c>
      <c r="S131" t="s">
        <v>291</v>
      </c>
    </row>
    <row r="132" spans="1:21" x14ac:dyDescent="0.25">
      <c r="A132" t="s">
        <v>367</v>
      </c>
      <c r="B132" t="s">
        <v>148</v>
      </c>
      <c r="C132" t="s">
        <v>306</v>
      </c>
      <c r="D132" t="s">
        <v>476</v>
      </c>
      <c r="E132" t="s">
        <v>308</v>
      </c>
      <c r="F132" t="s">
        <v>208</v>
      </c>
      <c r="G132">
        <v>2026</v>
      </c>
      <c r="H132" t="s">
        <v>478</v>
      </c>
      <c r="I132" t="s">
        <v>482</v>
      </c>
      <c r="J132" s="183">
        <v>46023</v>
      </c>
      <c r="K132" s="183">
        <v>46387</v>
      </c>
      <c r="M132" t="s">
        <v>657</v>
      </c>
      <c r="Q132" t="s">
        <v>448</v>
      </c>
      <c r="R132" t="e">
        <v>#DIV/0!</v>
      </c>
      <c r="S132" t="s">
        <v>291</v>
      </c>
    </row>
    <row r="133" spans="1:21" x14ac:dyDescent="0.25">
      <c r="A133" t="s">
        <v>367</v>
      </c>
      <c r="B133" t="s">
        <v>148</v>
      </c>
      <c r="C133" t="s">
        <v>209</v>
      </c>
      <c r="D133" t="s">
        <v>338</v>
      </c>
      <c r="E133" t="s">
        <v>211</v>
      </c>
      <c r="F133" t="s">
        <v>210</v>
      </c>
      <c r="G133">
        <v>2026</v>
      </c>
      <c r="H133" t="s">
        <v>398</v>
      </c>
      <c r="I133" t="s">
        <v>482</v>
      </c>
      <c r="J133" s="183">
        <v>46023</v>
      </c>
      <c r="K133" s="183">
        <v>46387</v>
      </c>
      <c r="M133" t="s">
        <v>657</v>
      </c>
      <c r="Q133" t="s">
        <v>448</v>
      </c>
      <c r="R133" t="e">
        <v>#DIV/0!</v>
      </c>
      <c r="S133" t="s">
        <v>291</v>
      </c>
    </row>
    <row r="134" spans="1:21" ht="255" x14ac:dyDescent="0.25">
      <c r="A134" t="s">
        <v>367</v>
      </c>
      <c r="B134" t="s">
        <v>148</v>
      </c>
      <c r="C134" t="s">
        <v>457</v>
      </c>
      <c r="D134" t="s">
        <v>502</v>
      </c>
      <c r="E134" t="s">
        <v>458</v>
      </c>
      <c r="F134" t="s">
        <v>202</v>
      </c>
      <c r="G134">
        <v>2026</v>
      </c>
      <c r="H134" s="2" t="s">
        <v>652</v>
      </c>
      <c r="I134" t="s">
        <v>483</v>
      </c>
      <c r="J134" s="183">
        <v>46023</v>
      </c>
      <c r="K134" s="183">
        <v>46387</v>
      </c>
      <c r="M134" t="s">
        <v>657</v>
      </c>
      <c r="N134">
        <v>3</v>
      </c>
      <c r="O134">
        <v>3</v>
      </c>
      <c r="Q134" t="s">
        <v>460</v>
      </c>
      <c r="R134">
        <v>0</v>
      </c>
      <c r="S134" t="s">
        <v>291</v>
      </c>
      <c r="T134" s="2" t="s">
        <v>653</v>
      </c>
    </row>
    <row r="135" spans="1:21" ht="330" x14ac:dyDescent="0.25">
      <c r="A135" t="s">
        <v>531</v>
      </c>
      <c r="B135" t="s">
        <v>386</v>
      </c>
      <c r="C135" t="s">
        <v>269</v>
      </c>
      <c r="D135" s="2" t="s">
        <v>266</v>
      </c>
      <c r="E135" t="s">
        <v>278</v>
      </c>
      <c r="F135" t="s">
        <v>361</v>
      </c>
      <c r="G135">
        <v>2026</v>
      </c>
      <c r="H135" t="s">
        <v>400</v>
      </c>
      <c r="I135" t="s">
        <v>482</v>
      </c>
      <c r="J135" s="183">
        <v>45962</v>
      </c>
      <c r="K135" s="183">
        <v>46022</v>
      </c>
      <c r="L135" s="183">
        <v>46022</v>
      </c>
      <c r="M135">
        <v>0</v>
      </c>
      <c r="Q135" t="s">
        <v>448</v>
      </c>
      <c r="R135" t="e">
        <v>#DIV/0!</v>
      </c>
      <c r="S135" t="s">
        <v>291</v>
      </c>
    </row>
    <row r="136" spans="1:21" ht="45" x14ac:dyDescent="0.25">
      <c r="A136" t="s">
        <v>531</v>
      </c>
      <c r="B136" t="s">
        <v>380</v>
      </c>
      <c r="C136" t="s">
        <v>268</v>
      </c>
      <c r="D136" t="s">
        <v>265</v>
      </c>
      <c r="E136" t="s">
        <v>277</v>
      </c>
      <c r="F136" t="s">
        <v>177</v>
      </c>
      <c r="G136">
        <v>2026</v>
      </c>
      <c r="H136" t="s">
        <v>270</v>
      </c>
      <c r="I136" t="s">
        <v>483</v>
      </c>
      <c r="J136" s="183">
        <v>46023</v>
      </c>
      <c r="K136" s="183">
        <v>46387</v>
      </c>
      <c r="L136" s="183">
        <v>46387</v>
      </c>
      <c r="M136">
        <v>0</v>
      </c>
      <c r="Q136" s="2" t="s">
        <v>435</v>
      </c>
      <c r="R136" t="e">
        <v>#DIV/0!</v>
      </c>
      <c r="S136" t="s">
        <v>291</v>
      </c>
    </row>
    <row r="137" spans="1:21" x14ac:dyDescent="0.25">
      <c r="A137" t="s">
        <v>531</v>
      </c>
      <c r="B137" t="s">
        <v>384</v>
      </c>
      <c r="C137" t="s">
        <v>274</v>
      </c>
      <c r="D137" t="s">
        <v>150</v>
      </c>
      <c r="E137" t="s">
        <v>267</v>
      </c>
      <c r="F137" t="s">
        <v>363</v>
      </c>
      <c r="G137">
        <v>2026</v>
      </c>
      <c r="H137" t="s">
        <v>275</v>
      </c>
      <c r="I137" t="s">
        <v>484</v>
      </c>
      <c r="J137" s="183">
        <v>46023</v>
      </c>
      <c r="K137" s="183">
        <v>46387</v>
      </c>
      <c r="L137" s="183">
        <v>46387</v>
      </c>
      <c r="M137">
        <v>0</v>
      </c>
      <c r="Q137" t="s">
        <v>439</v>
      </c>
      <c r="R137" t="e">
        <v>#DIV/0!</v>
      </c>
      <c r="S137" t="s">
        <v>291</v>
      </c>
    </row>
    <row r="138" spans="1:21" x14ac:dyDescent="0.25">
      <c r="A138" t="s">
        <v>368</v>
      </c>
      <c r="B138" t="s">
        <v>387</v>
      </c>
      <c r="C138" t="s">
        <v>285</v>
      </c>
      <c r="D138" t="s">
        <v>286</v>
      </c>
      <c r="E138" t="s">
        <v>287</v>
      </c>
      <c r="F138" t="s">
        <v>289</v>
      </c>
      <c r="G138">
        <v>2026</v>
      </c>
      <c r="H138" t="s">
        <v>534</v>
      </c>
      <c r="I138" t="s">
        <v>484</v>
      </c>
      <c r="J138" s="183">
        <v>46023</v>
      </c>
      <c r="K138" s="183">
        <v>46387</v>
      </c>
      <c r="M138" t="s">
        <v>657</v>
      </c>
      <c r="Q138" t="s">
        <v>439</v>
      </c>
      <c r="R138" t="e">
        <v>#DIV/0!</v>
      </c>
      <c r="S138" t="s">
        <v>291</v>
      </c>
    </row>
    <row r="139" spans="1:21" x14ac:dyDescent="0.25">
      <c r="A139" t="s">
        <v>368</v>
      </c>
      <c r="B139" t="s">
        <v>387</v>
      </c>
      <c r="C139" t="s">
        <v>293</v>
      </c>
      <c r="D139" t="s">
        <v>103</v>
      </c>
      <c r="E139" t="s">
        <v>182</v>
      </c>
      <c r="F139" t="s">
        <v>289</v>
      </c>
      <c r="G139">
        <v>2026</v>
      </c>
      <c r="H139" t="s">
        <v>292</v>
      </c>
      <c r="I139" t="s">
        <v>482</v>
      </c>
      <c r="J139" s="183">
        <v>46023</v>
      </c>
      <c r="K139" s="183">
        <v>46387</v>
      </c>
      <c r="M139" t="s">
        <v>657</v>
      </c>
      <c r="Q139" t="s">
        <v>448</v>
      </c>
      <c r="R139" t="e">
        <v>#DIV/0!</v>
      </c>
      <c r="S139" t="s">
        <v>291</v>
      </c>
    </row>
    <row r="140" spans="1:21" x14ac:dyDescent="0.25">
      <c r="A140" t="s">
        <v>367</v>
      </c>
      <c r="B140" t="s">
        <v>148</v>
      </c>
      <c r="C140" t="s">
        <v>200</v>
      </c>
      <c r="D140" t="s">
        <v>201</v>
      </c>
      <c r="E140" t="s">
        <v>203</v>
      </c>
      <c r="F140" t="s">
        <v>202</v>
      </c>
      <c r="G140">
        <v>2022</v>
      </c>
      <c r="H140" t="s">
        <v>305</v>
      </c>
      <c r="I140" t="s">
        <v>482</v>
      </c>
      <c r="J140" s="183">
        <v>44713</v>
      </c>
      <c r="K140" s="183">
        <v>44926</v>
      </c>
      <c r="M140" t="s">
        <v>657</v>
      </c>
      <c r="Q140" t="s">
        <v>448</v>
      </c>
      <c r="S140" t="s">
        <v>9</v>
      </c>
      <c r="T140" t="s">
        <v>487</v>
      </c>
    </row>
    <row r="141" spans="1:21" x14ac:dyDescent="0.25">
      <c r="A141" t="s">
        <v>368</v>
      </c>
      <c r="B141" t="s">
        <v>387</v>
      </c>
      <c r="C141" t="s">
        <v>284</v>
      </c>
      <c r="D141" t="s">
        <v>283</v>
      </c>
      <c r="E141" t="s">
        <v>282</v>
      </c>
      <c r="F141" t="s">
        <v>289</v>
      </c>
      <c r="G141">
        <v>2022</v>
      </c>
      <c r="H141" t="s">
        <v>403</v>
      </c>
      <c r="I141" t="s">
        <v>482</v>
      </c>
      <c r="J141" s="183">
        <v>44713</v>
      </c>
      <c r="K141" s="183">
        <v>44926</v>
      </c>
      <c r="M141" t="s">
        <v>657</v>
      </c>
      <c r="R141">
        <v>0</v>
      </c>
      <c r="S141" t="s">
        <v>9</v>
      </c>
      <c r="T141" t="s">
        <v>473</v>
      </c>
    </row>
    <row r="142" spans="1:21" x14ac:dyDescent="0.25">
      <c r="A142" t="s">
        <v>368</v>
      </c>
      <c r="B142" t="s">
        <v>387</v>
      </c>
      <c r="C142" t="s">
        <v>284</v>
      </c>
      <c r="D142" t="s">
        <v>283</v>
      </c>
      <c r="E142" t="s">
        <v>282</v>
      </c>
      <c r="F142" t="s">
        <v>289</v>
      </c>
      <c r="G142">
        <v>2023</v>
      </c>
      <c r="H142" t="s">
        <v>403</v>
      </c>
      <c r="J142" s="183">
        <v>44927</v>
      </c>
      <c r="K142" s="183">
        <v>45291</v>
      </c>
      <c r="M142" t="s">
        <v>657</v>
      </c>
      <c r="R142" t="e">
        <v>#DIV/0!</v>
      </c>
      <c r="S142" t="s">
        <v>9</v>
      </c>
      <c r="T142" t="s">
        <v>499</v>
      </c>
    </row>
    <row r="143" spans="1:21" x14ac:dyDescent="0.25">
      <c r="A143" t="s">
        <v>366</v>
      </c>
      <c r="B143" t="s">
        <v>370</v>
      </c>
      <c r="C143" t="s">
        <v>140</v>
      </c>
      <c r="D143" t="s">
        <v>248</v>
      </c>
      <c r="E143" t="s">
        <v>139</v>
      </c>
      <c r="F143" t="s">
        <v>141</v>
      </c>
      <c r="G143">
        <v>2024</v>
      </c>
      <c r="H143" t="s">
        <v>348</v>
      </c>
      <c r="J143" s="183">
        <v>45292</v>
      </c>
      <c r="K143" s="183">
        <v>45657</v>
      </c>
      <c r="M143" t="s">
        <v>657</v>
      </c>
      <c r="R143" t="e">
        <v>#DIV/0!</v>
      </c>
      <c r="S143" t="s">
        <v>9</v>
      </c>
      <c r="T143" t="s">
        <v>501</v>
      </c>
    </row>
    <row r="144" spans="1:21" x14ac:dyDescent="0.25">
      <c r="A144" t="s">
        <v>367</v>
      </c>
      <c r="B144" t="s">
        <v>148</v>
      </c>
      <c r="C144" t="s">
        <v>192</v>
      </c>
      <c r="D144" t="s">
        <v>193</v>
      </c>
      <c r="E144" t="s">
        <v>195</v>
      </c>
      <c r="F144" t="s">
        <v>194</v>
      </c>
      <c r="G144">
        <v>2023</v>
      </c>
      <c r="H144" t="s">
        <v>553</v>
      </c>
      <c r="J144" s="183">
        <v>44927</v>
      </c>
      <c r="K144" s="183">
        <v>45291</v>
      </c>
      <c r="M144" t="s">
        <v>657</v>
      </c>
      <c r="Q144" t="s">
        <v>448</v>
      </c>
      <c r="R144" t="e">
        <v>#DIV/0!</v>
      </c>
      <c r="S144" t="s">
        <v>9</v>
      </c>
      <c r="T144" t="s">
        <v>647</v>
      </c>
      <c r="U144" t="s">
        <v>583</v>
      </c>
    </row>
    <row r="145" spans="1:22" x14ac:dyDescent="0.25">
      <c r="A145" t="s">
        <v>366</v>
      </c>
      <c r="B145" t="s">
        <v>370</v>
      </c>
      <c r="C145" t="s">
        <v>140</v>
      </c>
      <c r="D145" t="s">
        <v>248</v>
      </c>
      <c r="E145" t="s">
        <v>139</v>
      </c>
      <c r="F145" t="s">
        <v>141</v>
      </c>
      <c r="G145">
        <v>2023</v>
      </c>
      <c r="H145" t="s">
        <v>348</v>
      </c>
      <c r="M145" t="s">
        <v>657</v>
      </c>
      <c r="R145" t="e">
        <v>#DIV/0!</v>
      </c>
      <c r="S145" t="s">
        <v>9</v>
      </c>
      <c r="T145" t="s">
        <v>501</v>
      </c>
    </row>
    <row r="146" spans="1:22" x14ac:dyDescent="0.25">
      <c r="A146" t="s">
        <v>367</v>
      </c>
      <c r="B146" t="s">
        <v>148</v>
      </c>
      <c r="C146" t="s">
        <v>192</v>
      </c>
      <c r="D146" t="s">
        <v>193</v>
      </c>
      <c r="E146" t="s">
        <v>195</v>
      </c>
      <c r="F146" t="s">
        <v>194</v>
      </c>
      <c r="G146">
        <v>2024</v>
      </c>
      <c r="H146" t="s">
        <v>475</v>
      </c>
      <c r="J146" s="183">
        <v>45292</v>
      </c>
      <c r="K146" s="183">
        <v>45657</v>
      </c>
      <c r="M146" t="s">
        <v>657</v>
      </c>
      <c r="Q146" t="s">
        <v>448</v>
      </c>
      <c r="R146" t="e">
        <v>#DIV/0!</v>
      </c>
      <c r="S146" t="s">
        <v>9</v>
      </c>
      <c r="T146" t="s">
        <v>647</v>
      </c>
    </row>
    <row r="147" spans="1:22" x14ac:dyDescent="0.25">
      <c r="A147" t="s">
        <v>368</v>
      </c>
      <c r="B147" t="s">
        <v>387</v>
      </c>
      <c r="C147" t="s">
        <v>284</v>
      </c>
      <c r="D147" t="s">
        <v>283</v>
      </c>
      <c r="E147" t="s">
        <v>282</v>
      </c>
      <c r="F147" t="s">
        <v>289</v>
      </c>
      <c r="G147">
        <v>2024</v>
      </c>
      <c r="H147" t="s">
        <v>403</v>
      </c>
      <c r="J147" s="183">
        <v>45292</v>
      </c>
      <c r="K147" s="183">
        <v>45657</v>
      </c>
      <c r="M147" t="s">
        <v>657</v>
      </c>
      <c r="R147" t="e">
        <v>#DIV/0!</v>
      </c>
      <c r="S147" t="s">
        <v>9</v>
      </c>
      <c r="T147" t="s">
        <v>499</v>
      </c>
    </row>
    <row r="148" spans="1:22" x14ac:dyDescent="0.25">
      <c r="A148" t="s">
        <v>367</v>
      </c>
      <c r="B148" t="s">
        <v>148</v>
      </c>
      <c r="C148" t="s">
        <v>200</v>
      </c>
      <c r="D148" t="s">
        <v>201</v>
      </c>
      <c r="E148" t="s">
        <v>203</v>
      </c>
      <c r="F148">
        <v>2022</v>
      </c>
      <c r="G148">
        <v>2023</v>
      </c>
      <c r="H148" t="s">
        <v>305</v>
      </c>
      <c r="I148" t="s">
        <v>482</v>
      </c>
      <c r="M148" t="s">
        <v>448</v>
      </c>
      <c r="R148" t="e">
        <v>#DIV/0!</v>
      </c>
      <c r="S148" t="s">
        <v>9</v>
      </c>
      <c r="T148" t="s">
        <v>585</v>
      </c>
    </row>
    <row r="149" spans="1:22" x14ac:dyDescent="0.25">
      <c r="A149" t="s">
        <v>366</v>
      </c>
      <c r="B149" t="s">
        <v>370</v>
      </c>
      <c r="C149" t="s">
        <v>140</v>
      </c>
      <c r="D149" t="s">
        <v>248</v>
      </c>
      <c r="E149" t="s">
        <v>139</v>
      </c>
      <c r="F149" t="s">
        <v>141</v>
      </c>
      <c r="G149">
        <v>2025</v>
      </c>
      <c r="H149" t="s">
        <v>348</v>
      </c>
      <c r="J149" s="183">
        <v>45658</v>
      </c>
      <c r="K149" s="183">
        <v>46022</v>
      </c>
      <c r="M149" t="s">
        <v>657</v>
      </c>
      <c r="R149" t="e">
        <v>#DIV/0!</v>
      </c>
      <c r="S149" t="s">
        <v>9</v>
      </c>
      <c r="T149" t="s">
        <v>501</v>
      </c>
    </row>
    <row r="150" spans="1:22" x14ac:dyDescent="0.25">
      <c r="A150" t="s">
        <v>367</v>
      </c>
      <c r="B150" t="s">
        <v>148</v>
      </c>
      <c r="C150" t="s">
        <v>192</v>
      </c>
      <c r="D150" t="s">
        <v>193</v>
      </c>
      <c r="E150" t="s">
        <v>195</v>
      </c>
      <c r="F150" t="s">
        <v>194</v>
      </c>
      <c r="G150">
        <v>2025</v>
      </c>
      <c r="H150" t="s">
        <v>475</v>
      </c>
      <c r="J150" s="183">
        <v>45658</v>
      </c>
      <c r="K150" s="183">
        <v>46022</v>
      </c>
      <c r="M150" t="s">
        <v>657</v>
      </c>
      <c r="Q150" t="s">
        <v>448</v>
      </c>
      <c r="R150" t="e">
        <v>#DIV/0!</v>
      </c>
      <c r="S150" t="s">
        <v>9</v>
      </c>
      <c r="T150" t="s">
        <v>647</v>
      </c>
    </row>
    <row r="151" spans="1:22" x14ac:dyDescent="0.25">
      <c r="A151" t="s">
        <v>368</v>
      </c>
      <c r="B151" t="s">
        <v>387</v>
      </c>
      <c r="C151" t="s">
        <v>284</v>
      </c>
      <c r="D151" t="s">
        <v>283</v>
      </c>
      <c r="E151" t="s">
        <v>282</v>
      </c>
      <c r="F151" t="s">
        <v>289</v>
      </c>
      <c r="G151">
        <v>2025</v>
      </c>
      <c r="H151" t="s">
        <v>403</v>
      </c>
      <c r="J151" s="183">
        <v>45658</v>
      </c>
      <c r="K151" s="183">
        <v>46022</v>
      </c>
      <c r="M151" t="s">
        <v>657</v>
      </c>
      <c r="R151" t="e">
        <v>#DIV/0!</v>
      </c>
      <c r="S151" t="s">
        <v>9</v>
      </c>
      <c r="T151" t="s">
        <v>499</v>
      </c>
    </row>
    <row r="152" spans="1:22" x14ac:dyDescent="0.25">
      <c r="A152" t="s">
        <v>366</v>
      </c>
      <c r="B152" t="s">
        <v>370</v>
      </c>
      <c r="C152" t="s">
        <v>140</v>
      </c>
      <c r="D152" t="s">
        <v>248</v>
      </c>
      <c r="E152" t="s">
        <v>139</v>
      </c>
      <c r="F152" t="s">
        <v>141</v>
      </c>
      <c r="G152">
        <v>2026</v>
      </c>
      <c r="H152" t="s">
        <v>348</v>
      </c>
      <c r="J152" s="183">
        <v>46023</v>
      </c>
      <c r="K152" s="183">
        <v>46387</v>
      </c>
      <c r="M152" t="s">
        <v>657</v>
      </c>
      <c r="R152" t="e">
        <v>#DIV/0!</v>
      </c>
      <c r="S152" t="s">
        <v>9</v>
      </c>
      <c r="T152" t="s">
        <v>501</v>
      </c>
    </row>
    <row r="153" spans="1:22" x14ac:dyDescent="0.25">
      <c r="A153" t="s">
        <v>367</v>
      </c>
      <c r="B153" t="s">
        <v>148</v>
      </c>
      <c r="C153" t="s">
        <v>192</v>
      </c>
      <c r="D153" t="s">
        <v>193</v>
      </c>
      <c r="E153" t="s">
        <v>195</v>
      </c>
      <c r="F153" t="s">
        <v>194</v>
      </c>
      <c r="G153">
        <v>2026</v>
      </c>
      <c r="H153" t="s">
        <v>475</v>
      </c>
      <c r="J153" s="183">
        <v>46023</v>
      </c>
      <c r="K153" s="183">
        <v>46387</v>
      </c>
      <c r="M153" t="s">
        <v>657</v>
      </c>
      <c r="Q153" t="s">
        <v>448</v>
      </c>
      <c r="R153" t="e">
        <v>#DIV/0!</v>
      </c>
      <c r="S153" t="s">
        <v>9</v>
      </c>
      <c r="T153" t="s">
        <v>647</v>
      </c>
    </row>
    <row r="154" spans="1:22" x14ac:dyDescent="0.25">
      <c r="A154" t="s">
        <v>368</v>
      </c>
      <c r="B154" t="s">
        <v>387</v>
      </c>
      <c r="C154" t="s">
        <v>284</v>
      </c>
      <c r="D154" t="s">
        <v>283</v>
      </c>
      <c r="E154" t="s">
        <v>282</v>
      </c>
      <c r="F154" t="s">
        <v>289</v>
      </c>
      <c r="G154">
        <v>2026</v>
      </c>
      <c r="H154" t="s">
        <v>403</v>
      </c>
      <c r="J154" s="183">
        <v>46023</v>
      </c>
      <c r="K154" s="183">
        <v>46387</v>
      </c>
      <c r="M154" t="s">
        <v>657</v>
      </c>
      <c r="R154" t="e">
        <v>#DIV/0!</v>
      </c>
      <c r="S154" t="s">
        <v>9</v>
      </c>
      <c r="T154" t="s">
        <v>499</v>
      </c>
    </row>
    <row r="155" spans="1:22" x14ac:dyDescent="0.25">
      <c r="A155" t="s">
        <v>366</v>
      </c>
      <c r="B155" t="s">
        <v>370</v>
      </c>
      <c r="C155" t="s">
        <v>140</v>
      </c>
      <c r="D155" t="s">
        <v>248</v>
      </c>
      <c r="E155" t="s">
        <v>139</v>
      </c>
      <c r="F155" t="s">
        <v>141</v>
      </c>
      <c r="G155">
        <v>2022</v>
      </c>
      <c r="H155" t="s">
        <v>332</v>
      </c>
      <c r="I155" t="s">
        <v>482</v>
      </c>
      <c r="J155" s="183">
        <v>44593</v>
      </c>
      <c r="K155" s="183">
        <v>44742</v>
      </c>
      <c r="M155" t="s">
        <v>657</v>
      </c>
      <c r="Q155" t="s">
        <v>448</v>
      </c>
      <c r="S155" t="s">
        <v>5</v>
      </c>
      <c r="T155" t="s">
        <v>493</v>
      </c>
    </row>
    <row r="156" spans="1:22" x14ac:dyDescent="0.25">
      <c r="A156" t="s">
        <v>366</v>
      </c>
      <c r="B156" t="s">
        <v>377</v>
      </c>
      <c r="C156" t="s">
        <v>316</v>
      </c>
      <c r="D156" t="s">
        <v>129</v>
      </c>
      <c r="E156" t="s">
        <v>130</v>
      </c>
      <c r="F156" t="s">
        <v>425</v>
      </c>
      <c r="G156">
        <v>2022</v>
      </c>
      <c r="H156" t="s">
        <v>455</v>
      </c>
      <c r="I156" t="s">
        <v>482</v>
      </c>
      <c r="J156" s="183">
        <v>44682</v>
      </c>
      <c r="K156" s="183">
        <v>44926</v>
      </c>
      <c r="Q156" t="s">
        <v>448</v>
      </c>
      <c r="R156" t="s">
        <v>5</v>
      </c>
      <c r="S156" t="s">
        <v>5</v>
      </c>
      <c r="T156" t="s">
        <v>420</v>
      </c>
    </row>
    <row r="157" spans="1:22" x14ac:dyDescent="0.25">
      <c r="A157" t="s">
        <v>367</v>
      </c>
      <c r="B157" t="s">
        <v>148</v>
      </c>
      <c r="C157" t="s">
        <v>192</v>
      </c>
      <c r="D157" t="s">
        <v>193</v>
      </c>
      <c r="E157" t="s">
        <v>195</v>
      </c>
      <c r="F157" t="s">
        <v>194</v>
      </c>
      <c r="G157">
        <v>2022</v>
      </c>
      <c r="H157" t="s">
        <v>474</v>
      </c>
      <c r="I157" t="s">
        <v>482</v>
      </c>
      <c r="J157" s="183">
        <v>44682</v>
      </c>
      <c r="K157" s="183">
        <v>44926</v>
      </c>
      <c r="M157" t="s">
        <v>657</v>
      </c>
      <c r="Q157" t="s">
        <v>448</v>
      </c>
      <c r="R157">
        <v>0</v>
      </c>
      <c r="S157" t="s">
        <v>5</v>
      </c>
      <c r="T157" t="s">
        <v>646</v>
      </c>
    </row>
    <row r="158" spans="1:22" x14ac:dyDescent="0.25">
      <c r="A158" t="s">
        <v>367</v>
      </c>
      <c r="B158" t="s">
        <v>148</v>
      </c>
      <c r="C158" t="s">
        <v>457</v>
      </c>
      <c r="D158" t="s">
        <v>502</v>
      </c>
      <c r="E158" t="s">
        <v>458</v>
      </c>
      <c r="F158" t="s">
        <v>202</v>
      </c>
      <c r="G158">
        <v>2023</v>
      </c>
      <c r="H158" t="s">
        <v>459</v>
      </c>
      <c r="I158" t="s">
        <v>483</v>
      </c>
      <c r="J158" s="183">
        <v>44927</v>
      </c>
      <c r="K158" s="183">
        <v>45291</v>
      </c>
      <c r="M158" t="s">
        <v>657</v>
      </c>
      <c r="N158">
        <v>3</v>
      </c>
      <c r="O158">
        <v>3</v>
      </c>
      <c r="Q158" t="s">
        <v>461</v>
      </c>
      <c r="R158">
        <v>0</v>
      </c>
      <c r="S158" t="s">
        <v>5</v>
      </c>
      <c r="T158" t="s">
        <v>545</v>
      </c>
    </row>
    <row r="159" spans="1:22" ht="45" x14ac:dyDescent="0.25">
      <c r="A159" t="s">
        <v>531</v>
      </c>
      <c r="B159" t="s">
        <v>380</v>
      </c>
      <c r="C159" t="s">
        <v>268</v>
      </c>
      <c r="D159" t="s">
        <v>265</v>
      </c>
      <c r="E159" t="s">
        <v>277</v>
      </c>
      <c r="F159" t="s">
        <v>177</v>
      </c>
      <c r="G159">
        <v>2022</v>
      </c>
      <c r="H159" t="s">
        <v>270</v>
      </c>
      <c r="I159" t="s">
        <v>483</v>
      </c>
      <c r="J159" s="183">
        <v>44562</v>
      </c>
      <c r="K159" s="183">
        <v>44926</v>
      </c>
      <c r="L159" s="183">
        <v>44926</v>
      </c>
      <c r="M159">
        <v>0</v>
      </c>
      <c r="O159" t="s">
        <v>462</v>
      </c>
      <c r="Q159" s="2" t="s">
        <v>435</v>
      </c>
      <c r="R159" t="s">
        <v>463</v>
      </c>
      <c r="S159" t="s">
        <v>418</v>
      </c>
      <c r="T159" t="s">
        <v>506</v>
      </c>
      <c r="V159" t="s">
        <v>507</v>
      </c>
    </row>
    <row r="160" spans="1:22" x14ac:dyDescent="0.25">
      <c r="A160" t="s">
        <v>60</v>
      </c>
      <c r="B160" t="s">
        <v>379</v>
      </c>
      <c r="C160" t="s">
        <v>160</v>
      </c>
      <c r="D160" t="s">
        <v>159</v>
      </c>
      <c r="E160" t="s">
        <v>246</v>
      </c>
      <c r="F160" t="s">
        <v>161</v>
      </c>
      <c r="G160">
        <v>2023</v>
      </c>
      <c r="H160" t="s">
        <v>539</v>
      </c>
      <c r="I160" t="s">
        <v>483</v>
      </c>
      <c r="J160" s="183">
        <v>44927</v>
      </c>
      <c r="K160" s="183">
        <v>45291</v>
      </c>
      <c r="M160" t="s">
        <v>657</v>
      </c>
      <c r="Q160" t="s">
        <v>454</v>
      </c>
      <c r="R160">
        <v>0.25</v>
      </c>
      <c r="S160" t="s">
        <v>418</v>
      </c>
      <c r="V160" t="s">
        <v>573</v>
      </c>
    </row>
    <row r="161" spans="1:22" x14ac:dyDescent="0.25">
      <c r="A161" t="s">
        <v>366</v>
      </c>
      <c r="B161" t="s">
        <v>371</v>
      </c>
      <c r="C161" t="s">
        <v>317</v>
      </c>
      <c r="D161" t="s">
        <v>142</v>
      </c>
      <c r="E161" t="s">
        <v>143</v>
      </c>
      <c r="F161" t="s">
        <v>144</v>
      </c>
      <c r="G161">
        <v>2022</v>
      </c>
      <c r="H161" t="s">
        <v>249</v>
      </c>
      <c r="I161" t="s">
        <v>482</v>
      </c>
      <c r="J161" s="183">
        <v>44593</v>
      </c>
      <c r="K161" s="183">
        <v>44926</v>
      </c>
      <c r="L161" s="183">
        <v>44804</v>
      </c>
      <c r="M161">
        <v>-122</v>
      </c>
      <c r="Q161" t="s">
        <v>448</v>
      </c>
      <c r="R161">
        <v>0.5</v>
      </c>
      <c r="S161" t="s">
        <v>417</v>
      </c>
      <c r="T161" t="s">
        <v>494</v>
      </c>
      <c r="V161" t="s">
        <v>515</v>
      </c>
    </row>
    <row r="162" spans="1:22" x14ac:dyDescent="0.25">
      <c r="A162" t="s">
        <v>366</v>
      </c>
      <c r="B162" t="s">
        <v>58</v>
      </c>
      <c r="C162" t="s">
        <v>315</v>
      </c>
      <c r="D162" t="s">
        <v>132</v>
      </c>
      <c r="E162" t="s">
        <v>133</v>
      </c>
      <c r="F162" t="s">
        <v>67</v>
      </c>
      <c r="G162">
        <v>2022</v>
      </c>
      <c r="H162" t="s">
        <v>414</v>
      </c>
      <c r="I162" t="s">
        <v>483</v>
      </c>
      <c r="J162" s="183">
        <v>44562</v>
      </c>
      <c r="K162" s="183">
        <v>44926</v>
      </c>
      <c r="M162" t="s">
        <v>657</v>
      </c>
      <c r="N162">
        <v>4</v>
      </c>
      <c r="O162">
        <v>4</v>
      </c>
      <c r="P162">
        <v>2</v>
      </c>
      <c r="Q162" t="s">
        <v>485</v>
      </c>
      <c r="R162">
        <v>0.5</v>
      </c>
      <c r="S162" t="s">
        <v>417</v>
      </c>
      <c r="T162" t="s">
        <v>492</v>
      </c>
    </row>
    <row r="163" spans="1:22" ht="210" x14ac:dyDescent="0.25">
      <c r="A163" t="s">
        <v>60</v>
      </c>
      <c r="B163" t="s">
        <v>390</v>
      </c>
      <c r="C163" t="s">
        <v>235</v>
      </c>
      <c r="D163" s="2" t="s">
        <v>228</v>
      </c>
      <c r="E163" s="2" t="s">
        <v>226</v>
      </c>
      <c r="F163" t="s">
        <v>227</v>
      </c>
      <c r="G163">
        <v>2022</v>
      </c>
      <c r="H163" t="s">
        <v>413</v>
      </c>
      <c r="I163" t="s">
        <v>483</v>
      </c>
      <c r="J163" s="183">
        <v>44652</v>
      </c>
      <c r="K163" s="183">
        <v>44926</v>
      </c>
      <c r="L163" s="183">
        <v>44926</v>
      </c>
      <c r="M163">
        <v>0</v>
      </c>
      <c r="N163">
        <v>10909</v>
      </c>
      <c r="O163">
        <v>3272.7</v>
      </c>
      <c r="P163">
        <v>3103</v>
      </c>
      <c r="Q163" s="2" t="s">
        <v>437</v>
      </c>
      <c r="R163">
        <v>0.28444403703364196</v>
      </c>
      <c r="S163" t="s">
        <v>417</v>
      </c>
      <c r="T163" t="s">
        <v>661</v>
      </c>
    </row>
    <row r="164" spans="1:22" x14ac:dyDescent="0.25">
      <c r="A164" t="s">
        <v>450</v>
      </c>
      <c r="B164" t="s">
        <v>382</v>
      </c>
      <c r="C164" t="s">
        <v>259</v>
      </c>
      <c r="D164" t="s">
        <v>255</v>
      </c>
      <c r="E164" t="s">
        <v>254</v>
      </c>
      <c r="F164" t="s">
        <v>168</v>
      </c>
      <c r="G164">
        <v>2022</v>
      </c>
      <c r="H164" t="s">
        <v>257</v>
      </c>
      <c r="I164" t="s">
        <v>483</v>
      </c>
      <c r="J164" s="183">
        <v>44562</v>
      </c>
      <c r="K164" s="183">
        <v>44926</v>
      </c>
      <c r="L164" s="183">
        <v>44926</v>
      </c>
      <c r="M164">
        <v>0</v>
      </c>
      <c r="N164">
        <v>11612</v>
      </c>
      <c r="O164">
        <v>11612</v>
      </c>
      <c r="P164">
        <v>11610</v>
      </c>
      <c r="Q164" t="s">
        <v>447</v>
      </c>
      <c r="R164">
        <v>0.99982776438167409</v>
      </c>
      <c r="S164" t="s">
        <v>417</v>
      </c>
      <c r="T164" t="s">
        <v>662</v>
      </c>
      <c r="V164" t="s">
        <v>510</v>
      </c>
    </row>
    <row r="165" spans="1:22" x14ac:dyDescent="0.25">
      <c r="A165" t="s">
        <v>367</v>
      </c>
      <c r="B165" t="s">
        <v>148</v>
      </c>
      <c r="C165" t="s">
        <v>212</v>
      </c>
      <c r="D165" t="s">
        <v>213</v>
      </c>
      <c r="E165" t="s">
        <v>548</v>
      </c>
      <c r="F165" t="s">
        <v>190</v>
      </c>
      <c r="G165">
        <v>2023</v>
      </c>
      <c r="H165" t="s">
        <v>500</v>
      </c>
      <c r="I165" t="s">
        <v>484</v>
      </c>
      <c r="J165" s="183">
        <v>44927</v>
      </c>
      <c r="K165" s="183">
        <v>45291</v>
      </c>
      <c r="M165" t="s">
        <v>657</v>
      </c>
      <c r="Q165" t="s">
        <v>549</v>
      </c>
      <c r="R165">
        <v>0.8</v>
      </c>
      <c r="S165" t="s">
        <v>417</v>
      </c>
      <c r="T165" t="s">
        <v>586</v>
      </c>
      <c r="U165" t="s">
        <v>498</v>
      </c>
      <c r="V165" t="s">
        <v>563</v>
      </c>
    </row>
    <row r="166" spans="1:22" x14ac:dyDescent="0.25">
      <c r="A166" t="s">
        <v>367</v>
      </c>
      <c r="B166" t="s">
        <v>374</v>
      </c>
      <c r="C166" t="s">
        <v>220</v>
      </c>
      <c r="D166" t="s">
        <v>150</v>
      </c>
      <c r="E166" t="s">
        <v>153</v>
      </c>
      <c r="F166" t="s">
        <v>151</v>
      </c>
      <c r="G166">
        <v>2023</v>
      </c>
      <c r="H166" t="s">
        <v>329</v>
      </c>
      <c r="I166" t="s">
        <v>484</v>
      </c>
      <c r="J166" s="183">
        <v>44927</v>
      </c>
      <c r="K166" s="183">
        <v>45291</v>
      </c>
      <c r="M166" t="s">
        <v>657</v>
      </c>
      <c r="Q166" t="s">
        <v>439</v>
      </c>
      <c r="R166">
        <v>0.67</v>
      </c>
      <c r="S166" t="s">
        <v>417</v>
      </c>
      <c r="T166" t="s">
        <v>556</v>
      </c>
      <c r="V166" t="s">
        <v>563</v>
      </c>
    </row>
    <row r="167" spans="1:22" x14ac:dyDescent="0.25">
      <c r="A167" t="s">
        <v>366</v>
      </c>
      <c r="B167" t="s">
        <v>377</v>
      </c>
      <c r="C167" t="s">
        <v>584</v>
      </c>
      <c r="D167" t="s">
        <v>129</v>
      </c>
      <c r="E167" t="s">
        <v>130</v>
      </c>
      <c r="F167" t="s">
        <v>131</v>
      </c>
      <c r="G167">
        <v>2023</v>
      </c>
      <c r="H167" t="s">
        <v>584</v>
      </c>
      <c r="I167" t="s">
        <v>482</v>
      </c>
      <c r="J167" s="183">
        <v>44927</v>
      </c>
      <c r="K167" s="183">
        <v>45291</v>
      </c>
      <c r="M167" t="s">
        <v>657</v>
      </c>
      <c r="Q167" t="s">
        <v>448</v>
      </c>
      <c r="R167">
        <v>0.5</v>
      </c>
      <c r="S167" t="s">
        <v>417</v>
      </c>
      <c r="T167" t="s">
        <v>580</v>
      </c>
    </row>
    <row r="168" spans="1:22" x14ac:dyDescent="0.25">
      <c r="A168" t="s">
        <v>367</v>
      </c>
      <c r="B168" t="s">
        <v>148</v>
      </c>
      <c r="C168" t="s">
        <v>457</v>
      </c>
      <c r="D168" t="s">
        <v>502</v>
      </c>
      <c r="E168" t="s">
        <v>458</v>
      </c>
      <c r="F168" t="s">
        <v>202</v>
      </c>
      <c r="G168">
        <v>2024</v>
      </c>
      <c r="H168" t="s">
        <v>459</v>
      </c>
      <c r="I168" t="s">
        <v>483</v>
      </c>
      <c r="J168" s="183">
        <v>45292</v>
      </c>
      <c r="K168" s="183">
        <v>45657</v>
      </c>
      <c r="M168" t="s">
        <v>657</v>
      </c>
      <c r="N168">
        <v>3</v>
      </c>
      <c r="O168">
        <v>3</v>
      </c>
      <c r="Q168" t="s">
        <v>460</v>
      </c>
      <c r="R168">
        <v>0.66666666666666663</v>
      </c>
      <c r="S168" t="s">
        <v>417</v>
      </c>
      <c r="T168" t="s">
        <v>619</v>
      </c>
      <c r="V168" t="s">
        <v>597</v>
      </c>
    </row>
    <row r="169" spans="1:22" x14ac:dyDescent="0.25">
      <c r="A169" t="s">
        <v>367</v>
      </c>
      <c r="B169" t="s">
        <v>148</v>
      </c>
      <c r="C169" t="s">
        <v>184</v>
      </c>
      <c r="D169" t="s">
        <v>185</v>
      </c>
      <c r="E169" t="s">
        <v>187</v>
      </c>
      <c r="F169" t="s">
        <v>186</v>
      </c>
      <c r="G169">
        <v>2024</v>
      </c>
      <c r="H169" t="s">
        <v>296</v>
      </c>
      <c r="I169" t="s">
        <v>483</v>
      </c>
      <c r="J169" s="183">
        <v>45292</v>
      </c>
      <c r="K169" s="183">
        <v>45657</v>
      </c>
      <c r="M169" t="s">
        <v>657</v>
      </c>
      <c r="Q169" t="s">
        <v>446</v>
      </c>
      <c r="R169">
        <v>0.75</v>
      </c>
      <c r="S169" t="s">
        <v>417</v>
      </c>
      <c r="T169" t="s">
        <v>588</v>
      </c>
      <c r="V169" t="s">
        <v>598</v>
      </c>
    </row>
    <row r="170" spans="1:22" x14ac:dyDescent="0.25">
      <c r="A170" t="s">
        <v>367</v>
      </c>
      <c r="B170" t="s">
        <v>148</v>
      </c>
      <c r="C170" t="s">
        <v>399</v>
      </c>
      <c r="D170" t="s">
        <v>204</v>
      </c>
      <c r="E170" t="s">
        <v>205</v>
      </c>
      <c r="F170" t="s">
        <v>190</v>
      </c>
      <c r="G170">
        <v>2023</v>
      </c>
      <c r="H170" t="s">
        <v>401</v>
      </c>
      <c r="J170" s="183">
        <v>44927</v>
      </c>
      <c r="K170" s="183">
        <v>45291</v>
      </c>
      <c r="M170" t="s">
        <v>657</v>
      </c>
      <c r="S170" t="s">
        <v>405</v>
      </c>
    </row>
    <row r="171" spans="1:22" x14ac:dyDescent="0.25">
      <c r="A171" t="s">
        <v>367</v>
      </c>
      <c r="B171" t="s">
        <v>148</v>
      </c>
      <c r="C171" t="s">
        <v>295</v>
      </c>
      <c r="D171" t="s">
        <v>206</v>
      </c>
      <c r="E171" t="s">
        <v>207</v>
      </c>
      <c r="F171" t="s">
        <v>190</v>
      </c>
      <c r="G171">
        <v>2023</v>
      </c>
      <c r="H171" t="s">
        <v>401</v>
      </c>
      <c r="J171" s="183">
        <v>44927</v>
      </c>
      <c r="K171" s="183">
        <v>45291</v>
      </c>
      <c r="M171" t="s">
        <v>657</v>
      </c>
      <c r="S171" t="s">
        <v>405</v>
      </c>
    </row>
    <row r="172" spans="1:22" x14ac:dyDescent="0.25">
      <c r="A172" t="s">
        <v>367</v>
      </c>
      <c r="B172" t="s">
        <v>148</v>
      </c>
      <c r="C172" t="s">
        <v>399</v>
      </c>
      <c r="D172" t="s">
        <v>204</v>
      </c>
      <c r="E172" t="s">
        <v>205</v>
      </c>
      <c r="F172" t="s">
        <v>190</v>
      </c>
      <c r="G172">
        <v>2025</v>
      </c>
      <c r="H172" t="s">
        <v>401</v>
      </c>
      <c r="I172" t="s">
        <v>483</v>
      </c>
      <c r="J172" s="183">
        <v>45658</v>
      </c>
      <c r="K172" s="183">
        <v>46022</v>
      </c>
      <c r="M172" t="s">
        <v>657</v>
      </c>
      <c r="Q172" t="s">
        <v>536</v>
      </c>
      <c r="R172" t="e">
        <v>#DIV/0!</v>
      </c>
      <c r="S172" t="s">
        <v>405</v>
      </c>
    </row>
    <row r="173" spans="1:22" x14ac:dyDescent="0.25">
      <c r="A173" t="s">
        <v>367</v>
      </c>
      <c r="B173" t="s">
        <v>148</v>
      </c>
      <c r="C173" t="s">
        <v>295</v>
      </c>
      <c r="D173" t="s">
        <v>206</v>
      </c>
      <c r="E173" t="s">
        <v>207</v>
      </c>
      <c r="F173" t="s">
        <v>190</v>
      </c>
      <c r="G173">
        <v>2025</v>
      </c>
      <c r="H173" t="s">
        <v>298</v>
      </c>
      <c r="I173" t="s">
        <v>483</v>
      </c>
      <c r="J173" s="183">
        <v>45658</v>
      </c>
      <c r="K173" s="183">
        <v>46022</v>
      </c>
      <c r="M173" t="s">
        <v>657</v>
      </c>
      <c r="Q173" t="s">
        <v>537</v>
      </c>
      <c r="R173" t="e">
        <v>#DIV/0!</v>
      </c>
      <c r="S173" t="s">
        <v>405</v>
      </c>
    </row>
    <row r="174" spans="1:22" x14ac:dyDescent="0.25">
      <c r="A174" t="s">
        <v>367</v>
      </c>
      <c r="B174" t="s">
        <v>148</v>
      </c>
      <c r="C174" t="s">
        <v>399</v>
      </c>
      <c r="D174" t="s">
        <v>204</v>
      </c>
      <c r="E174" t="s">
        <v>205</v>
      </c>
      <c r="F174" t="s">
        <v>190</v>
      </c>
      <c r="G174">
        <v>2026</v>
      </c>
      <c r="H174" t="s">
        <v>401</v>
      </c>
      <c r="J174" s="183">
        <v>46023</v>
      </c>
      <c r="K174" s="183">
        <v>46387</v>
      </c>
      <c r="M174" t="s">
        <v>657</v>
      </c>
      <c r="R174" t="e">
        <v>#DIV/0!</v>
      </c>
      <c r="S174" t="s">
        <v>405</v>
      </c>
    </row>
    <row r="175" spans="1:22" x14ac:dyDescent="0.25">
      <c r="A175" t="s">
        <v>367</v>
      </c>
      <c r="B175" t="s">
        <v>148</v>
      </c>
      <c r="C175" t="s">
        <v>295</v>
      </c>
      <c r="D175" t="s">
        <v>206</v>
      </c>
      <c r="E175" t="s">
        <v>207</v>
      </c>
      <c r="F175" t="s">
        <v>190</v>
      </c>
      <c r="G175">
        <v>2026</v>
      </c>
      <c r="H175" t="s">
        <v>401</v>
      </c>
      <c r="J175" s="183">
        <v>46023</v>
      </c>
      <c r="K175" s="183">
        <v>46387</v>
      </c>
      <c r="M175" t="s">
        <v>657</v>
      </c>
      <c r="R175" t="e">
        <v>#DIV/0!</v>
      </c>
      <c r="S175" t="s">
        <v>405</v>
      </c>
    </row>
  </sheetData>
  <pageMargins left="0.511811024" right="0.511811024" top="0.78740157499999996" bottom="0.78740157499999996" header="0.31496062000000002" footer="0.31496062000000002"/>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347A"/>
    <pageSetUpPr fitToPage="1"/>
  </sheetPr>
  <dimension ref="A1:O138"/>
  <sheetViews>
    <sheetView showGridLines="0" showRowColHeaders="0" tabSelected="1" zoomScale="85" zoomScaleNormal="85" workbookViewId="0">
      <pane xSplit="14" ySplit="37" topLeftCell="O38" activePane="bottomRight" state="frozen"/>
      <selection pane="topRight" activeCell="O1" sqref="O1"/>
      <selection pane="bottomLeft" activeCell="A38" sqref="A38"/>
      <selection pane="bottomRight" activeCell="F40" sqref="F40"/>
    </sheetView>
  </sheetViews>
  <sheetFormatPr defaultColWidth="0" defaultRowHeight="15" zeroHeight="1" x14ac:dyDescent="0.25"/>
  <cols>
    <col min="1" max="1" width="5.7109375" customWidth="1"/>
    <col min="2" max="2" width="12.7109375" customWidth="1"/>
    <col min="3" max="3" width="6.85546875" style="92" bestFit="1" customWidth="1"/>
    <col min="4" max="4" width="15.7109375" style="92" customWidth="1"/>
    <col min="5" max="5" width="23.7109375" customWidth="1"/>
    <col min="6" max="6" width="13.85546875" bestFit="1" customWidth="1"/>
    <col min="7" max="10" width="15.7109375" customWidth="1"/>
    <col min="11" max="11" width="13.140625" customWidth="1"/>
    <col min="12" max="12" width="7.85546875" bestFit="1" customWidth="1"/>
    <col min="13" max="13" width="7.140625" bestFit="1" customWidth="1"/>
    <col min="14" max="14" width="15.7109375" customWidth="1"/>
    <col min="15" max="15" width="1.7109375" hidden="1" customWidth="1"/>
    <col min="16" max="16384" width="15.7109375" hidden="1"/>
  </cols>
  <sheetData>
    <row r="1" spans="11:13" x14ac:dyDescent="0.25"/>
    <row r="2" spans="11:13" x14ac:dyDescent="0.25"/>
    <row r="3" spans="11:13" x14ac:dyDescent="0.25"/>
    <row r="4" spans="11:13" x14ac:dyDescent="0.25"/>
    <row r="5" spans="11:13" ht="4.9000000000000004" customHeight="1" x14ac:dyDescent="0.25"/>
    <row r="6" spans="11:13" x14ac:dyDescent="0.25">
      <c r="K6" s="173" t="s">
        <v>294</v>
      </c>
      <c r="L6" s="173" t="s">
        <v>407</v>
      </c>
      <c r="M6" s="173" t="s">
        <v>411</v>
      </c>
    </row>
    <row r="7" spans="11:13" x14ac:dyDescent="0.25">
      <c r="K7" s="170" t="s">
        <v>1</v>
      </c>
      <c r="L7" s="171">
        <v>1</v>
      </c>
      <c r="M7" s="172">
        <v>2.8571428571428571E-2</v>
      </c>
    </row>
    <row r="8" spans="11:13" x14ac:dyDescent="0.25">
      <c r="K8" s="170" t="s">
        <v>162</v>
      </c>
      <c r="L8" s="171">
        <v>27</v>
      </c>
      <c r="M8" s="172">
        <v>0.77142857142857146</v>
      </c>
    </row>
    <row r="9" spans="11:13" x14ac:dyDescent="0.25">
      <c r="K9" s="170" t="s">
        <v>291</v>
      </c>
      <c r="L9" s="171">
        <v>2</v>
      </c>
      <c r="M9" s="172">
        <v>5.7142857142857141E-2</v>
      </c>
    </row>
    <row r="10" spans="11:13" x14ac:dyDescent="0.25">
      <c r="K10" s="170" t="s">
        <v>9</v>
      </c>
      <c r="L10" s="171">
        <v>3</v>
      </c>
      <c r="M10" s="172">
        <v>8.5714285714285715E-2</v>
      </c>
    </row>
    <row r="11" spans="11:13" x14ac:dyDescent="0.25">
      <c r="K11" s="170" t="s">
        <v>405</v>
      </c>
      <c r="L11" s="171">
        <v>2</v>
      </c>
      <c r="M11" s="172">
        <v>5.7142857142857141E-2</v>
      </c>
    </row>
    <row r="12" spans="11:13" x14ac:dyDescent="0.25">
      <c r="K12" s="170" t="s">
        <v>388</v>
      </c>
      <c r="L12" s="171">
        <v>35</v>
      </c>
      <c r="M12" s="172">
        <v>1</v>
      </c>
    </row>
    <row r="13" spans="11:13" x14ac:dyDescent="0.25"/>
    <row r="14" spans="11:13" x14ac:dyDescent="0.25"/>
    <row r="15" spans="11:13" x14ac:dyDescent="0.25"/>
    <row r="16" spans="11:13" x14ac:dyDescent="0.25"/>
    <row r="17" spans="1:4" x14ac:dyDescent="0.25">
      <c r="C17"/>
    </row>
    <row r="18" spans="1:4" x14ac:dyDescent="0.25">
      <c r="C18"/>
    </row>
    <row r="19" spans="1:4" x14ac:dyDescent="0.25">
      <c r="C19"/>
    </row>
    <row r="20" spans="1:4" x14ac:dyDescent="0.25">
      <c r="C20"/>
    </row>
    <row r="21" spans="1:4" x14ac:dyDescent="0.25">
      <c r="C21"/>
    </row>
    <row r="22" spans="1:4" x14ac:dyDescent="0.25">
      <c r="C22"/>
      <c r="D22" s="22"/>
    </row>
    <row r="23" spans="1:4" x14ac:dyDescent="0.25"/>
    <row r="24" spans="1:4" x14ac:dyDescent="0.25"/>
    <row r="25" spans="1:4" x14ac:dyDescent="0.25"/>
    <row r="26" spans="1:4" x14ac:dyDescent="0.25"/>
    <row r="27" spans="1:4" x14ac:dyDescent="0.25"/>
    <row r="28" spans="1:4" x14ac:dyDescent="0.25"/>
    <row r="29" spans="1:4" x14ac:dyDescent="0.25">
      <c r="C29"/>
      <c r="D29" s="22"/>
    </row>
    <row r="30" spans="1:4" x14ac:dyDescent="0.25">
      <c r="C30"/>
      <c r="D30" s="22"/>
    </row>
    <row r="31" spans="1:4" x14ac:dyDescent="0.25">
      <c r="C31"/>
      <c r="D31" s="22"/>
    </row>
    <row r="32" spans="1:4" x14ac:dyDescent="0.25">
      <c r="A32" s="100"/>
      <c r="B32" s="100"/>
      <c r="C32" s="100"/>
      <c r="D32" s="101"/>
    </row>
    <row r="33" spans="1:4" x14ac:dyDescent="0.25">
      <c r="A33" s="100"/>
      <c r="D33" s="100"/>
    </row>
    <row r="34" spans="1:4" x14ac:dyDescent="0.25">
      <c r="A34" s="100"/>
      <c r="D34" s="100"/>
    </row>
    <row r="35" spans="1:4" x14ac:dyDescent="0.25">
      <c r="A35" s="100"/>
      <c r="D35" s="100"/>
    </row>
    <row r="36" spans="1:4" x14ac:dyDescent="0.25">
      <c r="A36" s="100"/>
      <c r="D36" s="100"/>
    </row>
    <row r="37" spans="1:4" x14ac:dyDescent="0.25">
      <c r="A37" s="100"/>
      <c r="D37" s="100"/>
    </row>
    <row r="38" spans="1:4" x14ac:dyDescent="0.25">
      <c r="A38" s="100"/>
      <c r="C38"/>
      <c r="D38"/>
    </row>
    <row r="39" spans="1:4" x14ac:dyDescent="0.25">
      <c r="C39"/>
      <c r="D39"/>
    </row>
    <row r="40" spans="1:4" x14ac:dyDescent="0.25">
      <c r="C40"/>
      <c r="D40"/>
    </row>
    <row r="41" spans="1:4" x14ac:dyDescent="0.25">
      <c r="C41"/>
      <c r="D41"/>
    </row>
    <row r="42" spans="1:4" x14ac:dyDescent="0.25">
      <c r="C42"/>
      <c r="D42"/>
    </row>
    <row r="43" spans="1:4" x14ac:dyDescent="0.25">
      <c r="C43"/>
      <c r="D43"/>
    </row>
    <row r="44" spans="1:4" x14ac:dyDescent="0.25">
      <c r="C44"/>
      <c r="D44"/>
    </row>
    <row r="45" spans="1:4" x14ac:dyDescent="0.25">
      <c r="C45"/>
      <c r="D45"/>
    </row>
    <row r="46" spans="1:4" x14ac:dyDescent="0.25">
      <c r="C46"/>
      <c r="D46"/>
    </row>
    <row r="47" spans="1:4" x14ac:dyDescent="0.25">
      <c r="C47"/>
      <c r="D47"/>
    </row>
    <row r="48" spans="1:4" x14ac:dyDescent="0.25">
      <c r="C48"/>
      <c r="D48"/>
    </row>
    <row r="49" spans="1:7" x14ac:dyDescent="0.25">
      <c r="C49"/>
      <c r="D49"/>
    </row>
    <row r="50" spans="1:7" x14ac:dyDescent="0.25">
      <c r="C50"/>
      <c r="D50"/>
    </row>
    <row r="51" spans="1:7" x14ac:dyDescent="0.25">
      <c r="C51"/>
      <c r="D51"/>
    </row>
    <row r="52" spans="1:7" x14ac:dyDescent="0.25">
      <c r="C52"/>
      <c r="D52"/>
    </row>
    <row r="53" spans="1:7" x14ac:dyDescent="0.25">
      <c r="C53"/>
      <c r="D53"/>
    </row>
    <row r="54" spans="1:7" x14ac:dyDescent="0.25">
      <c r="A54" s="144"/>
      <c r="B54" s="145" t="s">
        <v>294</v>
      </c>
      <c r="C54" s="146" t="s">
        <v>411</v>
      </c>
      <c r="D54" s="147"/>
      <c r="E54" s="148" t="s">
        <v>365</v>
      </c>
      <c r="F54" s="149" t="s">
        <v>410</v>
      </c>
      <c r="G54" s="144"/>
    </row>
    <row r="55" spans="1:7" x14ac:dyDescent="0.25">
      <c r="A55" s="144"/>
      <c r="B55" s="145" t="s">
        <v>1</v>
      </c>
      <c r="C55" s="150">
        <v>2.8571428571428571E-2</v>
      </c>
      <c r="D55" s="147"/>
      <c r="E55" s="148" t="s">
        <v>366</v>
      </c>
      <c r="F55" s="151">
        <v>9</v>
      </c>
      <c r="G55" s="144"/>
    </row>
    <row r="56" spans="1:7" x14ac:dyDescent="0.25">
      <c r="A56" s="144"/>
      <c r="B56" s="152" t="s">
        <v>162</v>
      </c>
      <c r="C56" s="153">
        <v>0.77142857142857146</v>
      </c>
      <c r="D56" s="147"/>
      <c r="E56" s="154" t="s">
        <v>60</v>
      </c>
      <c r="F56" s="155">
        <v>5</v>
      </c>
      <c r="G56" s="144"/>
    </row>
    <row r="57" spans="1:7" x14ac:dyDescent="0.25">
      <c r="A57" s="144"/>
      <c r="B57" s="152" t="s">
        <v>405</v>
      </c>
      <c r="C57" s="153">
        <v>5.7142857142857141E-2</v>
      </c>
      <c r="D57" s="147"/>
      <c r="E57" s="154" t="s">
        <v>367</v>
      </c>
      <c r="F57" s="155">
        <v>10</v>
      </c>
      <c r="G57" s="144"/>
    </row>
    <row r="58" spans="1:7" x14ac:dyDescent="0.25">
      <c r="A58" s="144"/>
      <c r="B58" s="152" t="s">
        <v>291</v>
      </c>
      <c r="C58" s="153">
        <v>5.7142857142857141E-2</v>
      </c>
      <c r="D58" s="147"/>
      <c r="E58" s="154" t="s">
        <v>368</v>
      </c>
      <c r="F58" s="155">
        <v>3</v>
      </c>
      <c r="G58" s="144"/>
    </row>
    <row r="59" spans="1:7" x14ac:dyDescent="0.25">
      <c r="A59" s="144"/>
      <c r="B59" s="152" t="s">
        <v>9</v>
      </c>
      <c r="C59" s="153">
        <v>8.5714285714285715E-2</v>
      </c>
      <c r="D59" s="147"/>
      <c r="E59" s="154" t="s">
        <v>450</v>
      </c>
      <c r="F59" s="155">
        <v>4</v>
      </c>
      <c r="G59" s="144"/>
    </row>
    <row r="60" spans="1:7" x14ac:dyDescent="0.25">
      <c r="A60" s="144"/>
      <c r="B60" s="156" t="s">
        <v>388</v>
      </c>
      <c r="C60" s="157">
        <v>1</v>
      </c>
      <c r="D60" s="147"/>
      <c r="E60" s="154" t="s">
        <v>531</v>
      </c>
      <c r="F60" s="155">
        <v>4</v>
      </c>
      <c r="G60" s="144"/>
    </row>
    <row r="61" spans="1:7" x14ac:dyDescent="0.25">
      <c r="A61" s="144"/>
      <c r="C61"/>
      <c r="D61" s="147"/>
      <c r="E61" s="158" t="s">
        <v>388</v>
      </c>
      <c r="F61" s="159">
        <v>35</v>
      </c>
      <c r="G61" s="144"/>
    </row>
    <row r="62" spans="1:7" x14ac:dyDescent="0.25">
      <c r="C62"/>
      <c r="D62" s="22"/>
    </row>
    <row r="63" spans="1:7" hidden="1" x14ac:dyDescent="0.25">
      <c r="C63"/>
      <c r="D63" s="22"/>
    </row>
    <row r="64" spans="1:7" hidden="1" x14ac:dyDescent="0.25">
      <c r="C64"/>
      <c r="D64" s="22"/>
    </row>
    <row r="65" spans="3:4" hidden="1" x14ac:dyDescent="0.25">
      <c r="C65"/>
      <c r="D65" s="22"/>
    </row>
    <row r="66" spans="3:4" hidden="1" x14ac:dyDescent="0.25">
      <c r="C66"/>
      <c r="D66" s="22"/>
    </row>
    <row r="67" spans="3:4" hidden="1" x14ac:dyDescent="0.25">
      <c r="C67"/>
      <c r="D67" s="22"/>
    </row>
    <row r="68" spans="3:4" hidden="1" x14ac:dyDescent="0.25">
      <c r="C68"/>
      <c r="D68" s="22"/>
    </row>
    <row r="69" spans="3:4" hidden="1" x14ac:dyDescent="0.25">
      <c r="C69"/>
      <c r="D69" s="22"/>
    </row>
    <row r="85" spans="3:4" hidden="1" x14ac:dyDescent="0.25">
      <c r="C85"/>
      <c r="D85" s="22"/>
    </row>
    <row r="86" spans="3:4" hidden="1" x14ac:dyDescent="0.25">
      <c r="C86" s="99"/>
      <c r="D86" s="22"/>
    </row>
    <row r="87" spans="3:4" hidden="1" x14ac:dyDescent="0.25">
      <c r="C87" s="99"/>
      <c r="D87" s="22"/>
    </row>
    <row r="88" spans="3:4" hidden="1" x14ac:dyDescent="0.25">
      <c r="C88" s="99"/>
      <c r="D88" s="22"/>
    </row>
    <row r="89" spans="3:4" hidden="1" x14ac:dyDescent="0.25">
      <c r="C89" s="99"/>
      <c r="D89" s="22"/>
    </row>
    <row r="90" spans="3:4" hidden="1" x14ac:dyDescent="0.25">
      <c r="C90" s="99"/>
      <c r="D90" s="22"/>
    </row>
    <row r="91" spans="3:4" hidden="1" x14ac:dyDescent="0.25">
      <c r="C91" s="99"/>
      <c r="D91" s="22"/>
    </row>
    <row r="92" spans="3:4" hidden="1" x14ac:dyDescent="0.25">
      <c r="C92" s="99"/>
      <c r="D92" s="22"/>
    </row>
    <row r="93" spans="3:4" hidden="1" x14ac:dyDescent="0.25">
      <c r="C93" s="99"/>
      <c r="D93" s="22"/>
    </row>
    <row r="94" spans="3:4" hidden="1" x14ac:dyDescent="0.25">
      <c r="C94" s="99"/>
      <c r="D94" s="22"/>
    </row>
    <row r="95" spans="3:4" hidden="1" x14ac:dyDescent="0.25">
      <c r="C95" s="99"/>
      <c r="D95" s="22"/>
    </row>
    <row r="96" spans="3:4" hidden="1" x14ac:dyDescent="0.25">
      <c r="C96" s="99"/>
      <c r="D96" s="22"/>
    </row>
    <row r="97" spans="3:4" hidden="1" x14ac:dyDescent="0.25">
      <c r="C97" s="99"/>
      <c r="D97" s="22"/>
    </row>
    <row r="98" spans="3:4" hidden="1" x14ac:dyDescent="0.25">
      <c r="C98" s="99"/>
      <c r="D98" s="22"/>
    </row>
    <row r="106" spans="3:4" hidden="1" x14ac:dyDescent="0.25">
      <c r="D106" s="22"/>
    </row>
    <row r="107" spans="3:4" hidden="1" x14ac:dyDescent="0.25">
      <c r="D107" s="22"/>
    </row>
    <row r="108" spans="3:4" hidden="1" x14ac:dyDescent="0.25">
      <c r="C108" s="99"/>
      <c r="D108" s="22"/>
    </row>
    <row r="109" spans="3:4" hidden="1" x14ac:dyDescent="0.25">
      <c r="C109" s="99"/>
      <c r="D109" s="22"/>
    </row>
    <row r="110" spans="3:4" hidden="1" x14ac:dyDescent="0.25">
      <c r="C110" s="99"/>
      <c r="D110" s="22"/>
    </row>
    <row r="111" spans="3:4" hidden="1" x14ac:dyDescent="0.25">
      <c r="C111" s="99"/>
      <c r="D111" s="22"/>
    </row>
    <row r="112" spans="3:4" hidden="1" x14ac:dyDescent="0.25">
      <c r="C112" s="99"/>
      <c r="D112" s="22"/>
    </row>
    <row r="113" spans="3:4" hidden="1" x14ac:dyDescent="0.25">
      <c r="C113" s="99"/>
      <c r="D113" s="22"/>
    </row>
    <row r="114" spans="3:4" hidden="1" x14ac:dyDescent="0.25">
      <c r="C114" s="99"/>
      <c r="D114" s="22"/>
    </row>
    <row r="115" spans="3:4" hidden="1" x14ac:dyDescent="0.25">
      <c r="C115" s="99"/>
      <c r="D115" s="22"/>
    </row>
    <row r="116" spans="3:4" hidden="1" x14ac:dyDescent="0.25">
      <c r="C116" s="99"/>
      <c r="D116" s="22"/>
    </row>
    <row r="117" spans="3:4" hidden="1" x14ac:dyDescent="0.25">
      <c r="C117" s="99"/>
      <c r="D117" s="22"/>
    </row>
    <row r="118" spans="3:4" hidden="1" x14ac:dyDescent="0.25">
      <c r="C118" s="99"/>
      <c r="D118" s="22"/>
    </row>
    <row r="119" spans="3:4" hidden="1" x14ac:dyDescent="0.25">
      <c r="C119" s="99"/>
      <c r="D119" s="22"/>
    </row>
    <row r="120" spans="3:4" hidden="1" x14ac:dyDescent="0.25">
      <c r="C120" s="99"/>
      <c r="D120" s="22"/>
    </row>
    <row r="121" spans="3:4" hidden="1" x14ac:dyDescent="0.25">
      <c r="C121" s="99"/>
      <c r="D121" s="22"/>
    </row>
    <row r="122" spans="3:4" hidden="1" x14ac:dyDescent="0.25">
      <c r="C122" s="99"/>
      <c r="D122" s="22"/>
    </row>
    <row r="123" spans="3:4" hidden="1" x14ac:dyDescent="0.25">
      <c r="C123" s="99"/>
      <c r="D123" s="22"/>
    </row>
    <row r="124" spans="3:4" hidden="1" x14ac:dyDescent="0.25">
      <c r="C124" s="99"/>
      <c r="D124" s="22"/>
    </row>
    <row r="125" spans="3:4" hidden="1" x14ac:dyDescent="0.25">
      <c r="C125" s="99"/>
      <c r="D125" s="22"/>
    </row>
    <row r="126" spans="3:4" hidden="1" x14ac:dyDescent="0.25">
      <c r="C126" s="99"/>
      <c r="D126" s="22"/>
    </row>
    <row r="127" spans="3:4" hidden="1" x14ac:dyDescent="0.25">
      <c r="C127" s="99"/>
      <c r="D127" s="22"/>
    </row>
    <row r="128" spans="3:4" hidden="1" x14ac:dyDescent="0.25">
      <c r="C128" s="99"/>
      <c r="D128" s="22"/>
    </row>
    <row r="129" spans="3:4" hidden="1" x14ac:dyDescent="0.25">
      <c r="C129" s="99"/>
      <c r="D129" s="22"/>
    </row>
    <row r="130" spans="3:4" hidden="1" x14ac:dyDescent="0.25">
      <c r="C130" s="99"/>
      <c r="D130" s="22"/>
    </row>
    <row r="131" spans="3:4" hidden="1" x14ac:dyDescent="0.25">
      <c r="C131" s="99"/>
      <c r="D131" s="22"/>
    </row>
    <row r="132" spans="3:4" hidden="1" x14ac:dyDescent="0.25">
      <c r="C132" s="99"/>
      <c r="D132" s="22"/>
    </row>
    <row r="133" spans="3:4" hidden="1" x14ac:dyDescent="0.25">
      <c r="C133" s="99"/>
      <c r="D133" s="22"/>
    </row>
    <row r="134" spans="3:4" hidden="1" x14ac:dyDescent="0.25">
      <c r="C134" s="99"/>
      <c r="D134" s="22"/>
    </row>
    <row r="135" spans="3:4" hidden="1" x14ac:dyDescent="0.25">
      <c r="C135" s="99"/>
      <c r="D135" s="22"/>
    </row>
    <row r="136" spans="3:4" hidden="1" x14ac:dyDescent="0.25">
      <c r="C136" s="99"/>
      <c r="D136" s="22"/>
    </row>
    <row r="137" spans="3:4" hidden="1" x14ac:dyDescent="0.25">
      <c r="C137" s="99"/>
      <c r="D137" s="22"/>
    </row>
    <row r="138" spans="3:4" hidden="1" x14ac:dyDescent="0.25">
      <c r="C138" s="99"/>
      <c r="D138" s="22"/>
    </row>
  </sheetData>
  <pageMargins left="0.511811024" right="0.511811024" top="0.78740157499999996" bottom="0.78740157499999996" header="0.31496062000000002" footer="0.31496062000000002"/>
  <pageSetup paperSize="9" scale="55" orientation="landscape" r:id="rId4"/>
  <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W180"/>
  <sheetViews>
    <sheetView zoomScale="89" zoomScaleNormal="89" workbookViewId="0">
      <pane ySplit="3" topLeftCell="A4" activePane="bottomLeft" state="frozen"/>
      <selection pane="bottomLeft" activeCell="S137" sqref="S137"/>
    </sheetView>
  </sheetViews>
  <sheetFormatPr defaultColWidth="9.140625" defaultRowHeight="12.75" x14ac:dyDescent="0.25"/>
  <cols>
    <col min="1" max="1" width="14.85546875" style="76" customWidth="1"/>
    <col min="2" max="2" width="17" style="76" customWidth="1"/>
    <col min="3" max="3" width="25.7109375" style="76" customWidth="1"/>
    <col min="4" max="4" width="35.85546875" style="76" hidden="1" customWidth="1"/>
    <col min="5" max="5" width="30.85546875" style="76" hidden="1" customWidth="1"/>
    <col min="6" max="6" width="29.140625" style="76" customWidth="1"/>
    <col min="7" max="7" width="16.5703125" style="76" customWidth="1"/>
    <col min="8" max="8" width="28" style="76" customWidth="1"/>
    <col min="9" max="9" width="17.28515625" style="76" hidden="1" customWidth="1"/>
    <col min="10" max="10" width="19.85546875" style="76" hidden="1" customWidth="1"/>
    <col min="11" max="12" width="18.7109375" style="76" hidden="1" customWidth="1"/>
    <col min="13" max="13" width="29.140625" style="76" hidden="1" customWidth="1"/>
    <col min="14" max="14" width="16.42578125" style="76" hidden="1" customWidth="1"/>
    <col min="15" max="15" width="17.5703125" style="76" hidden="1" customWidth="1"/>
    <col min="16" max="16" width="17.28515625" style="76" hidden="1" customWidth="1"/>
    <col min="17" max="17" width="21.28515625" style="76" customWidth="1"/>
    <col min="18" max="18" width="16" style="76" customWidth="1"/>
    <col min="19" max="19" width="17.28515625" style="108" customWidth="1"/>
    <col min="20" max="20" width="35.28515625" style="134" customWidth="1"/>
    <col min="21" max="21" width="18.28515625" style="134" hidden="1" customWidth="1"/>
    <col min="22" max="22" width="18" style="125" customWidth="1"/>
    <col min="23" max="16384" width="9.140625" style="76"/>
  </cols>
  <sheetData>
    <row r="1" spans="1:23" x14ac:dyDescent="0.25">
      <c r="S1" s="177"/>
      <c r="T1" s="178"/>
      <c r="U1" s="178"/>
      <c r="V1" s="179"/>
      <c r="W1" s="180"/>
    </row>
    <row r="2" spans="1:23" x14ac:dyDescent="0.25">
      <c r="A2" s="83"/>
      <c r="B2" s="83"/>
      <c r="C2" s="83"/>
      <c r="D2" s="83"/>
      <c r="E2" s="83"/>
      <c r="F2" s="83"/>
      <c r="G2" s="83"/>
      <c r="H2" s="83"/>
      <c r="I2" s="83"/>
      <c r="J2" s="83"/>
      <c r="K2" s="83"/>
      <c r="L2" s="83"/>
      <c r="M2" s="83"/>
      <c r="N2" s="83"/>
      <c r="O2" s="83"/>
      <c r="P2" s="83"/>
      <c r="Q2" s="83"/>
      <c r="R2" s="83"/>
      <c r="S2" s="181"/>
      <c r="T2" s="178"/>
      <c r="U2" s="178"/>
      <c r="V2" s="179"/>
      <c r="W2" s="180"/>
    </row>
    <row r="3" spans="1:23" ht="30" customHeight="1" x14ac:dyDescent="0.25">
      <c r="A3" s="174" t="s">
        <v>124</v>
      </c>
      <c r="B3" s="174" t="s">
        <v>215</v>
      </c>
      <c r="C3" s="175" t="s">
        <v>217</v>
      </c>
      <c r="D3" s="175" t="s">
        <v>219</v>
      </c>
      <c r="E3" s="175" t="s">
        <v>218</v>
      </c>
      <c r="F3" s="175" t="s">
        <v>404</v>
      </c>
      <c r="G3" s="175" t="s">
        <v>394</v>
      </c>
      <c r="H3" s="175" t="s">
        <v>395</v>
      </c>
      <c r="I3" s="143" t="s">
        <v>481</v>
      </c>
      <c r="J3" s="143" t="s">
        <v>389</v>
      </c>
      <c r="K3" s="143" t="s">
        <v>391</v>
      </c>
      <c r="L3" s="143" t="s">
        <v>392</v>
      </c>
      <c r="M3" s="143" t="s">
        <v>393</v>
      </c>
      <c r="N3" s="143" t="s">
        <v>436</v>
      </c>
      <c r="O3" s="143" t="s">
        <v>440</v>
      </c>
      <c r="P3" s="143" t="s">
        <v>441</v>
      </c>
      <c r="Q3" s="175" t="s">
        <v>433</v>
      </c>
      <c r="R3" s="175" t="s">
        <v>434</v>
      </c>
      <c r="S3" s="176" t="s">
        <v>19</v>
      </c>
      <c r="T3" s="175" t="s">
        <v>20</v>
      </c>
      <c r="U3" s="143" t="s">
        <v>472</v>
      </c>
      <c r="V3" s="174" t="s">
        <v>486</v>
      </c>
    </row>
    <row r="4" spans="1:23" ht="34.9" hidden="1" customHeight="1" x14ac:dyDescent="0.25">
      <c r="A4" s="80" t="s">
        <v>367</v>
      </c>
      <c r="B4" s="46" t="s">
        <v>148</v>
      </c>
      <c r="C4" s="44" t="s">
        <v>200</v>
      </c>
      <c r="D4" s="44" t="s">
        <v>201</v>
      </c>
      <c r="E4" s="44" t="s">
        <v>203</v>
      </c>
      <c r="F4" s="44" t="s">
        <v>202</v>
      </c>
      <c r="G4" s="44">
        <v>2022</v>
      </c>
      <c r="H4" s="44" t="s">
        <v>305</v>
      </c>
      <c r="I4" s="44" t="s">
        <v>482</v>
      </c>
      <c r="J4" s="88">
        <v>44713</v>
      </c>
      <c r="K4" s="88">
        <v>44926</v>
      </c>
      <c r="L4" s="44"/>
      <c r="M4" s="44" t="str">
        <f t="shared" ref="M4:M26" si="0">IF(L4=0,"",L4-K4)</f>
        <v/>
      </c>
      <c r="N4" s="44"/>
      <c r="O4" s="44"/>
      <c r="P4" s="44"/>
      <c r="Q4" s="44" t="s">
        <v>448</v>
      </c>
      <c r="R4" s="44"/>
      <c r="S4" s="44" t="s">
        <v>9</v>
      </c>
      <c r="T4" s="127" t="s">
        <v>487</v>
      </c>
      <c r="U4" s="141"/>
      <c r="V4" s="137"/>
    </row>
    <row r="5" spans="1:23" ht="37.15" hidden="1" customHeight="1" x14ac:dyDescent="0.25">
      <c r="A5" s="80" t="s">
        <v>368</v>
      </c>
      <c r="B5" s="46" t="s">
        <v>387</v>
      </c>
      <c r="C5" s="46" t="s">
        <v>284</v>
      </c>
      <c r="D5" s="46" t="s">
        <v>283</v>
      </c>
      <c r="E5" s="46" t="s">
        <v>282</v>
      </c>
      <c r="F5" s="46" t="s">
        <v>289</v>
      </c>
      <c r="G5" s="44">
        <v>2022</v>
      </c>
      <c r="H5" s="44" t="s">
        <v>403</v>
      </c>
      <c r="I5" s="44" t="s">
        <v>482</v>
      </c>
      <c r="J5" s="89">
        <v>44713</v>
      </c>
      <c r="K5" s="89">
        <v>44926</v>
      </c>
      <c r="L5" s="46"/>
      <c r="M5" s="46" t="str">
        <f t="shared" si="0"/>
        <v/>
      </c>
      <c r="N5" s="46"/>
      <c r="O5" s="46"/>
      <c r="P5" s="46"/>
      <c r="Q5" s="46"/>
      <c r="R5" s="91">
        <v>0</v>
      </c>
      <c r="S5" s="44" t="s">
        <v>9</v>
      </c>
      <c r="T5" s="128" t="s">
        <v>473</v>
      </c>
      <c r="U5" s="129"/>
      <c r="V5" s="123"/>
    </row>
    <row r="6" spans="1:23" ht="64.150000000000006" hidden="1" customHeight="1" x14ac:dyDescent="0.25">
      <c r="A6" s="80" t="s">
        <v>366</v>
      </c>
      <c r="B6" s="46" t="s">
        <v>376</v>
      </c>
      <c r="C6" s="44" t="s">
        <v>137</v>
      </c>
      <c r="D6" s="44" t="s">
        <v>135</v>
      </c>
      <c r="E6" s="44" t="s">
        <v>136</v>
      </c>
      <c r="F6" s="44" t="s">
        <v>131</v>
      </c>
      <c r="G6" s="44">
        <v>2022</v>
      </c>
      <c r="H6" s="44" t="s">
        <v>490</v>
      </c>
      <c r="I6" s="44" t="s">
        <v>482</v>
      </c>
      <c r="J6" s="88">
        <v>44562</v>
      </c>
      <c r="K6" s="88">
        <v>44926</v>
      </c>
      <c r="L6" s="88">
        <v>44721</v>
      </c>
      <c r="M6" s="44">
        <f t="shared" si="0"/>
        <v>-205</v>
      </c>
      <c r="N6" s="44"/>
      <c r="O6" s="44"/>
      <c r="P6" s="44"/>
      <c r="Q6" s="46" t="s">
        <v>448</v>
      </c>
      <c r="R6" s="91">
        <v>1</v>
      </c>
      <c r="S6" s="44" t="s">
        <v>1</v>
      </c>
      <c r="T6" s="128" t="s">
        <v>489</v>
      </c>
      <c r="U6" s="129"/>
      <c r="V6" s="122" t="s">
        <v>511</v>
      </c>
    </row>
    <row r="7" spans="1:23" ht="84.6" hidden="1" customHeight="1" x14ac:dyDescent="0.25">
      <c r="A7" s="80" t="s">
        <v>366</v>
      </c>
      <c r="B7" s="46" t="s">
        <v>372</v>
      </c>
      <c r="C7" s="44" t="s">
        <v>147</v>
      </c>
      <c r="D7" s="44" t="s">
        <v>145</v>
      </c>
      <c r="E7" s="44" t="s">
        <v>146</v>
      </c>
      <c r="F7" s="46" t="s">
        <v>148</v>
      </c>
      <c r="G7" s="44">
        <v>2022</v>
      </c>
      <c r="H7" s="44" t="s">
        <v>522</v>
      </c>
      <c r="I7" s="44" t="s">
        <v>482</v>
      </c>
      <c r="J7" s="88">
        <v>44621</v>
      </c>
      <c r="K7" s="88">
        <v>44926</v>
      </c>
      <c r="L7" s="88">
        <v>44835</v>
      </c>
      <c r="M7" s="44">
        <f t="shared" si="0"/>
        <v>-91</v>
      </c>
      <c r="N7" s="44"/>
      <c r="O7" s="103"/>
      <c r="P7" s="44"/>
      <c r="Q7" s="46" t="s">
        <v>448</v>
      </c>
      <c r="R7" s="91">
        <v>1</v>
      </c>
      <c r="S7" s="44" t="s">
        <v>1</v>
      </c>
      <c r="T7" s="128" t="s">
        <v>419</v>
      </c>
      <c r="U7" s="129"/>
      <c r="V7" s="122" t="s">
        <v>516</v>
      </c>
    </row>
    <row r="8" spans="1:23" ht="116.25" hidden="1" customHeight="1" x14ac:dyDescent="0.25">
      <c r="A8" s="80" t="s">
        <v>366</v>
      </c>
      <c r="B8" s="46" t="s">
        <v>373</v>
      </c>
      <c r="C8" s="44" t="s">
        <v>314</v>
      </c>
      <c r="D8" s="44" t="s">
        <v>126</v>
      </c>
      <c r="E8" s="44" t="s">
        <v>247</v>
      </c>
      <c r="F8" s="44" t="s">
        <v>127</v>
      </c>
      <c r="G8" s="44">
        <v>2022</v>
      </c>
      <c r="H8" s="44" t="s">
        <v>402</v>
      </c>
      <c r="I8" s="44" t="s">
        <v>482</v>
      </c>
      <c r="J8" s="88">
        <v>44682</v>
      </c>
      <c r="K8" s="88">
        <v>44926</v>
      </c>
      <c r="L8" s="88">
        <v>44831</v>
      </c>
      <c r="M8" s="44">
        <f t="shared" si="0"/>
        <v>-95</v>
      </c>
      <c r="N8" s="44"/>
      <c r="O8" s="44"/>
      <c r="P8" s="44"/>
      <c r="Q8" s="46" t="s">
        <v>448</v>
      </c>
      <c r="R8" s="91">
        <v>1</v>
      </c>
      <c r="S8" s="44" t="s">
        <v>1</v>
      </c>
      <c r="T8" s="129" t="s">
        <v>421</v>
      </c>
      <c r="U8" s="129"/>
      <c r="V8" s="122" t="s">
        <v>543</v>
      </c>
    </row>
    <row r="9" spans="1:23" ht="73.5" hidden="1" customHeight="1" x14ac:dyDescent="0.25">
      <c r="A9" s="80" t="s">
        <v>366</v>
      </c>
      <c r="B9" s="46" t="s">
        <v>375</v>
      </c>
      <c r="C9" s="44" t="s">
        <v>319</v>
      </c>
      <c r="D9" s="44" t="s">
        <v>150</v>
      </c>
      <c r="E9" s="44" t="s">
        <v>318</v>
      </c>
      <c r="F9" s="44" t="s">
        <v>151</v>
      </c>
      <c r="G9" s="44">
        <v>2022</v>
      </c>
      <c r="H9" s="44" t="s">
        <v>324</v>
      </c>
      <c r="I9" s="44" t="s">
        <v>484</v>
      </c>
      <c r="J9" s="88">
        <v>44621</v>
      </c>
      <c r="K9" s="88">
        <v>44926</v>
      </c>
      <c r="L9" s="88">
        <v>44908</v>
      </c>
      <c r="M9" s="44">
        <f t="shared" si="0"/>
        <v>-18</v>
      </c>
      <c r="N9" s="44">
        <v>9</v>
      </c>
      <c r="O9" s="44">
        <v>7</v>
      </c>
      <c r="P9" s="44">
        <v>7</v>
      </c>
      <c r="Q9" s="112" t="s">
        <v>439</v>
      </c>
      <c r="R9" s="96">
        <f>Tabela2[[#This Row],[REALIZADO QUANTIDADE]]/Tabela2[[#This Row],[ESTIMATIVO TOTAL ]]</f>
        <v>0.77777777777777779</v>
      </c>
      <c r="S9" s="44" t="s">
        <v>1</v>
      </c>
      <c r="T9" s="130" t="s">
        <v>432</v>
      </c>
      <c r="U9" s="129"/>
      <c r="V9" s="122" t="s">
        <v>509</v>
      </c>
    </row>
    <row r="10" spans="1:23" ht="112.9" hidden="1" customHeight="1" x14ac:dyDescent="0.25">
      <c r="A10" s="80" t="s">
        <v>366</v>
      </c>
      <c r="B10" s="46" t="s">
        <v>374</v>
      </c>
      <c r="C10" s="44" t="s">
        <v>220</v>
      </c>
      <c r="D10" s="44" t="s">
        <v>150</v>
      </c>
      <c r="E10" s="44" t="s">
        <v>153</v>
      </c>
      <c r="F10" s="44" t="s">
        <v>151</v>
      </c>
      <c r="G10" s="44">
        <v>2022</v>
      </c>
      <c r="H10" s="44" t="s">
        <v>328</v>
      </c>
      <c r="I10" s="44" t="s">
        <v>484</v>
      </c>
      <c r="J10" s="88">
        <v>44621</v>
      </c>
      <c r="K10" s="88">
        <v>44926</v>
      </c>
      <c r="L10" s="88">
        <v>44888</v>
      </c>
      <c r="M10" s="44">
        <f t="shared" si="0"/>
        <v>-38</v>
      </c>
      <c r="N10" s="44">
        <v>15</v>
      </c>
      <c r="O10" s="44">
        <v>11</v>
      </c>
      <c r="P10" s="44">
        <v>15</v>
      </c>
      <c r="Q10" s="112" t="s">
        <v>439</v>
      </c>
      <c r="R10" s="91">
        <v>1</v>
      </c>
      <c r="S10" s="44" t="s">
        <v>1</v>
      </c>
      <c r="T10" s="130" t="s">
        <v>426</v>
      </c>
      <c r="U10" s="129"/>
      <c r="V10" s="122" t="s">
        <v>509</v>
      </c>
    </row>
    <row r="11" spans="1:23" ht="38.25" hidden="1" x14ac:dyDescent="0.25">
      <c r="A11" s="80" t="s">
        <v>531</v>
      </c>
      <c r="B11" s="46" t="s">
        <v>57</v>
      </c>
      <c r="C11" s="46" t="s">
        <v>222</v>
      </c>
      <c r="D11" s="46" t="s">
        <v>239</v>
      </c>
      <c r="E11" s="46" t="s">
        <v>240</v>
      </c>
      <c r="F11" s="46" t="s">
        <v>157</v>
      </c>
      <c r="G11" s="44">
        <v>2022</v>
      </c>
      <c r="H11" s="44" t="s">
        <v>412</v>
      </c>
      <c r="I11" s="44" t="s">
        <v>482</v>
      </c>
      <c r="J11" s="88">
        <v>44470</v>
      </c>
      <c r="K11" s="88">
        <v>44651</v>
      </c>
      <c r="L11" s="89">
        <v>44581</v>
      </c>
      <c r="M11" s="46">
        <f t="shared" si="0"/>
        <v>-70</v>
      </c>
      <c r="N11" s="84"/>
      <c r="O11" s="84"/>
      <c r="P11" s="46"/>
      <c r="Q11" s="46" t="s">
        <v>448</v>
      </c>
      <c r="R11" s="98">
        <v>1</v>
      </c>
      <c r="S11" s="46" t="s">
        <v>1</v>
      </c>
      <c r="T11" s="130"/>
      <c r="U11" s="129"/>
      <c r="V11" s="122" t="s">
        <v>504</v>
      </c>
    </row>
    <row r="12" spans="1:23" ht="56.45" hidden="1" customHeight="1" x14ac:dyDescent="0.25">
      <c r="A12" s="80" t="s">
        <v>60</v>
      </c>
      <c r="B12" s="46" t="s">
        <v>390</v>
      </c>
      <c r="C12" s="46" t="s">
        <v>236</v>
      </c>
      <c r="D12" s="46" t="s">
        <v>237</v>
      </c>
      <c r="E12" s="46" t="s">
        <v>238</v>
      </c>
      <c r="F12" s="46" t="s">
        <v>59</v>
      </c>
      <c r="G12" s="44">
        <v>2022</v>
      </c>
      <c r="H12" s="91" t="s">
        <v>321</v>
      </c>
      <c r="I12" s="91" t="s">
        <v>483</v>
      </c>
      <c r="J12" s="88">
        <v>44562</v>
      </c>
      <c r="K12" s="88">
        <v>44926</v>
      </c>
      <c r="L12" s="89">
        <v>44926</v>
      </c>
      <c r="M12" s="46">
        <f t="shared" si="0"/>
        <v>0</v>
      </c>
      <c r="N12" s="46">
        <v>2292</v>
      </c>
      <c r="O12" s="113">
        <f>Tabela2[[#This Row],[ESTIMATIVO TOTAL ]]*0.95</f>
        <v>2177.4</v>
      </c>
      <c r="P12" s="46">
        <v>2281</v>
      </c>
      <c r="Q12" s="46" t="s">
        <v>438</v>
      </c>
      <c r="R12" s="114">
        <f>Tabela2[[#This Row],[REALIZADO QUANTIDADE]]/Tabela2[[#This Row],[ESTIMATIVO TOTAL ]]</f>
        <v>0.99520069808027922</v>
      </c>
      <c r="S12" s="46" t="s">
        <v>1</v>
      </c>
      <c r="T12" s="128" t="s">
        <v>527</v>
      </c>
      <c r="U12" s="129"/>
      <c r="V12" s="123"/>
    </row>
    <row r="13" spans="1:23" ht="89.25" hidden="1" customHeight="1" x14ac:dyDescent="0.25">
      <c r="A13" s="80" t="s">
        <v>60</v>
      </c>
      <c r="B13" s="46" t="s">
        <v>379</v>
      </c>
      <c r="C13" s="46" t="s">
        <v>160</v>
      </c>
      <c r="D13" s="46" t="s">
        <v>159</v>
      </c>
      <c r="E13" s="46" t="s">
        <v>246</v>
      </c>
      <c r="F13" s="46" t="s">
        <v>161</v>
      </c>
      <c r="G13" s="44">
        <v>2022</v>
      </c>
      <c r="H13" s="49" t="s">
        <v>538</v>
      </c>
      <c r="I13" s="49" t="s">
        <v>483</v>
      </c>
      <c r="J13" s="88">
        <v>44562</v>
      </c>
      <c r="K13" s="88">
        <v>44926</v>
      </c>
      <c r="L13" s="46"/>
      <c r="M13" s="46" t="str">
        <f t="shared" si="0"/>
        <v/>
      </c>
      <c r="N13" s="46">
        <v>1411</v>
      </c>
      <c r="O13" s="46">
        <f>Tabela2[[#This Row],[ESTIMATIVO TOTAL ]]*0.2</f>
        <v>282.2</v>
      </c>
      <c r="P13" s="46">
        <v>379</v>
      </c>
      <c r="Q13" s="46" t="s">
        <v>454</v>
      </c>
      <c r="R13" s="98">
        <f>Tabela2[[#This Row],[REALIZADO QUANTIDADE]]/Tabela2[[#This Row],[ESTIMATIVO TOTAL ]]</f>
        <v>0.26860382707299785</v>
      </c>
      <c r="S13" s="46" t="s">
        <v>1</v>
      </c>
      <c r="T13" s="128" t="s">
        <v>524</v>
      </c>
      <c r="U13" s="129"/>
      <c r="V13" s="122" t="s">
        <v>514</v>
      </c>
    </row>
    <row r="14" spans="1:23" ht="55.5" hidden="1" customHeight="1" x14ac:dyDescent="0.25">
      <c r="A14" s="80" t="s">
        <v>60</v>
      </c>
      <c r="B14" s="46" t="s">
        <v>378</v>
      </c>
      <c r="C14" s="46" t="s">
        <v>397</v>
      </c>
      <c r="D14" s="46" t="s">
        <v>221</v>
      </c>
      <c r="E14" s="46" t="s">
        <v>225</v>
      </c>
      <c r="F14" s="46" t="s">
        <v>165</v>
      </c>
      <c r="G14" s="44">
        <v>2022</v>
      </c>
      <c r="H14" s="46" t="s">
        <v>355</v>
      </c>
      <c r="I14" s="46" t="s">
        <v>483</v>
      </c>
      <c r="J14" s="88">
        <v>44682</v>
      </c>
      <c r="K14" s="88">
        <v>44926</v>
      </c>
      <c r="L14" s="89">
        <v>44904</v>
      </c>
      <c r="M14" s="46">
        <f t="shared" si="0"/>
        <v>-22</v>
      </c>
      <c r="N14" s="44">
        <f>225+60</f>
        <v>285</v>
      </c>
      <c r="O14" s="44" t="s">
        <v>430</v>
      </c>
      <c r="P14" s="46" t="s">
        <v>431</v>
      </c>
      <c r="Q14" s="112" t="s">
        <v>444</v>
      </c>
      <c r="R14" s="49">
        <f>(456+38+26)/285</f>
        <v>1.8245614035087718</v>
      </c>
      <c r="S14" s="46" t="s">
        <v>1</v>
      </c>
      <c r="T14" s="131" t="s">
        <v>528</v>
      </c>
      <c r="U14" s="136" t="s">
        <v>496</v>
      </c>
      <c r="V14" s="124" t="s">
        <v>521</v>
      </c>
    </row>
    <row r="15" spans="1:23" ht="66" hidden="1" customHeight="1" x14ac:dyDescent="0.25">
      <c r="A15" s="80" t="s">
        <v>60</v>
      </c>
      <c r="B15" s="46" t="s">
        <v>378</v>
      </c>
      <c r="C15" s="46" t="s">
        <v>223</v>
      </c>
      <c r="D15" s="46" t="s">
        <v>166</v>
      </c>
      <c r="E15" s="46" t="s">
        <v>224</v>
      </c>
      <c r="F15" s="46" t="s">
        <v>167</v>
      </c>
      <c r="G15" s="44">
        <v>2022</v>
      </c>
      <c r="H15" s="44" t="s">
        <v>324</v>
      </c>
      <c r="I15" s="44" t="s">
        <v>484</v>
      </c>
      <c r="J15" s="89">
        <v>44713</v>
      </c>
      <c r="K15" s="89">
        <v>44926</v>
      </c>
      <c r="L15" s="89">
        <v>44909</v>
      </c>
      <c r="M15" s="46">
        <f t="shared" si="0"/>
        <v>-17</v>
      </c>
      <c r="N15" s="46">
        <v>14</v>
      </c>
      <c r="O15" s="46">
        <v>10</v>
      </c>
      <c r="P15" s="46">
        <v>11</v>
      </c>
      <c r="Q15" s="112" t="s">
        <v>439</v>
      </c>
      <c r="R15" s="98">
        <f>Tabela2[[#This Row],[REALIZADO QUANTIDADE]]/Tabela2[[#This Row],[ESTIMATIVO TOTAL ]]</f>
        <v>0.7857142857142857</v>
      </c>
      <c r="S15" s="164" t="s">
        <v>1</v>
      </c>
      <c r="T15" s="129" t="s">
        <v>497</v>
      </c>
      <c r="U15" s="129"/>
      <c r="V15" s="122" t="s">
        <v>509</v>
      </c>
    </row>
    <row r="16" spans="1:23" ht="122.25" hidden="1" customHeight="1" x14ac:dyDescent="0.25">
      <c r="A16" s="80" t="s">
        <v>450</v>
      </c>
      <c r="B16" s="46" t="s">
        <v>383</v>
      </c>
      <c r="C16" s="46" t="s">
        <v>360</v>
      </c>
      <c r="D16" s="117" t="s">
        <v>464</v>
      </c>
      <c r="E16" s="46" t="s">
        <v>264</v>
      </c>
      <c r="F16" s="77" t="s">
        <v>362</v>
      </c>
      <c r="G16" s="44">
        <v>2022</v>
      </c>
      <c r="H16" s="49" t="s">
        <v>616</v>
      </c>
      <c r="I16" s="118" t="s">
        <v>483</v>
      </c>
      <c r="J16" s="88">
        <v>44562</v>
      </c>
      <c r="K16" s="88">
        <v>44926</v>
      </c>
      <c r="L16" s="90">
        <v>44926</v>
      </c>
      <c r="M16" s="77">
        <f t="shared" si="0"/>
        <v>0</v>
      </c>
      <c r="N16" s="111">
        <v>176960000</v>
      </c>
      <c r="O16" s="126" t="s">
        <v>523</v>
      </c>
      <c r="P16" s="111">
        <v>187660000</v>
      </c>
      <c r="Q16" s="44" t="s">
        <v>615</v>
      </c>
      <c r="R16" s="94">
        <f>100%-((Tabela2[[#This Row],[REALIZADO QUANTIDADE]]-Tabela2[[#This Row],[ESTIMATIVO TOTAL ]])/(Tabela2[[#This Row],[REALIZADO QUANTIDADE]]))</f>
        <v>0.94298198870297345</v>
      </c>
      <c r="S16" s="44" t="s">
        <v>1</v>
      </c>
      <c r="T16" s="127" t="s">
        <v>526</v>
      </c>
      <c r="U16" s="141" t="s">
        <v>488</v>
      </c>
      <c r="V16" s="165" t="s">
        <v>508</v>
      </c>
    </row>
    <row r="17" spans="1:22" ht="51" hidden="1" x14ac:dyDescent="0.25">
      <c r="A17" s="80" t="s">
        <v>450</v>
      </c>
      <c r="B17" s="46" t="s">
        <v>375</v>
      </c>
      <c r="C17" s="46" t="s">
        <v>273</v>
      </c>
      <c r="D17" s="46" t="s">
        <v>279</v>
      </c>
      <c r="E17" s="44" t="s">
        <v>280</v>
      </c>
      <c r="F17" s="77" t="s">
        <v>281</v>
      </c>
      <c r="G17" s="44">
        <v>2022</v>
      </c>
      <c r="H17" s="44" t="s">
        <v>324</v>
      </c>
      <c r="I17" s="44" t="s">
        <v>484</v>
      </c>
      <c r="J17" s="90">
        <v>44562</v>
      </c>
      <c r="K17" s="90">
        <v>44926</v>
      </c>
      <c r="L17" s="90">
        <v>44909</v>
      </c>
      <c r="M17" s="77">
        <f t="shared" si="0"/>
        <v>-17</v>
      </c>
      <c r="N17" s="46">
        <v>8</v>
      </c>
      <c r="O17" s="46">
        <f>Tabela2[[#This Row],[ESTIMATIVO TOTAL ]]*0.75</f>
        <v>6</v>
      </c>
      <c r="P17" s="77">
        <v>7</v>
      </c>
      <c r="Q17" s="112" t="s">
        <v>439</v>
      </c>
      <c r="R17" s="94">
        <f>Tabela2[[#This Row],[REALIZADO QUANTIDADE]]/Tabela2[[#This Row],[ESTIMATIVO TOTAL ]]</f>
        <v>0.875</v>
      </c>
      <c r="S17" s="44" t="s">
        <v>1</v>
      </c>
      <c r="T17" s="128" t="s">
        <v>452</v>
      </c>
      <c r="U17" s="129"/>
      <c r="V17" s="122" t="s">
        <v>509</v>
      </c>
    </row>
    <row r="18" spans="1:22" ht="59.45" hidden="1" customHeight="1" x14ac:dyDescent="0.25">
      <c r="A18" s="80" t="s">
        <v>450</v>
      </c>
      <c r="B18" s="46" t="s">
        <v>381</v>
      </c>
      <c r="C18" s="46" t="s">
        <v>276</v>
      </c>
      <c r="D18" s="109" t="s">
        <v>468</v>
      </c>
      <c r="E18" s="46" t="s">
        <v>261</v>
      </c>
      <c r="F18" s="46" t="s">
        <v>171</v>
      </c>
      <c r="G18" s="44">
        <v>2022</v>
      </c>
      <c r="H18" s="118" t="s">
        <v>465</v>
      </c>
      <c r="I18" s="118" t="s">
        <v>482</v>
      </c>
      <c r="J18" s="88">
        <v>44562</v>
      </c>
      <c r="K18" s="88">
        <v>44926</v>
      </c>
      <c r="L18" s="104">
        <v>44926</v>
      </c>
      <c r="M18" s="79">
        <f t="shared" si="0"/>
        <v>0</v>
      </c>
      <c r="N18" s="79"/>
      <c r="O18" s="79"/>
      <c r="P18" s="79"/>
      <c r="Q18" s="46" t="s">
        <v>448</v>
      </c>
      <c r="R18" s="116">
        <v>1</v>
      </c>
      <c r="S18" s="44" t="s">
        <v>1</v>
      </c>
      <c r="T18" s="140" t="s">
        <v>466</v>
      </c>
      <c r="U18" s="129" t="s">
        <v>467</v>
      </c>
      <c r="V18" s="122" t="s">
        <v>512</v>
      </c>
    </row>
    <row r="19" spans="1:22" ht="90" hidden="1" customHeight="1" x14ac:dyDescent="0.25">
      <c r="A19" s="80" t="s">
        <v>367</v>
      </c>
      <c r="B19" s="46" t="s">
        <v>148</v>
      </c>
      <c r="C19" s="44" t="s">
        <v>306</v>
      </c>
      <c r="D19" s="44" t="s">
        <v>307</v>
      </c>
      <c r="E19" s="44" t="s">
        <v>308</v>
      </c>
      <c r="F19" s="44" t="s">
        <v>208</v>
      </c>
      <c r="G19" s="44">
        <v>2022</v>
      </c>
      <c r="H19" s="49" t="s">
        <v>456</v>
      </c>
      <c r="I19" s="49" t="s">
        <v>482</v>
      </c>
      <c r="J19" s="88">
        <v>44562</v>
      </c>
      <c r="K19" s="88">
        <v>44682</v>
      </c>
      <c r="L19" s="88">
        <v>44665</v>
      </c>
      <c r="M19" s="44">
        <f t="shared" si="0"/>
        <v>-17</v>
      </c>
      <c r="N19" s="44"/>
      <c r="O19" s="44"/>
      <c r="P19" s="44"/>
      <c r="Q19" s="46" t="s">
        <v>448</v>
      </c>
      <c r="R19" s="91">
        <v>1</v>
      </c>
      <c r="S19" s="46" t="s">
        <v>1</v>
      </c>
      <c r="T19" s="128" t="s">
        <v>453</v>
      </c>
      <c r="U19" s="129"/>
      <c r="V19" s="122" t="s">
        <v>513</v>
      </c>
    </row>
    <row r="20" spans="1:22" ht="35.450000000000003" hidden="1" customHeight="1" x14ac:dyDescent="0.25">
      <c r="A20" s="80" t="s">
        <v>367</v>
      </c>
      <c r="B20" s="46" t="s">
        <v>148</v>
      </c>
      <c r="C20" s="44" t="s">
        <v>188</v>
      </c>
      <c r="D20" s="44" t="s">
        <v>189</v>
      </c>
      <c r="E20" s="44" t="s">
        <v>191</v>
      </c>
      <c r="F20" s="44" t="s">
        <v>190</v>
      </c>
      <c r="G20" s="44">
        <v>2022</v>
      </c>
      <c r="H20" s="44" t="s">
        <v>336</v>
      </c>
      <c r="I20" s="44" t="s">
        <v>483</v>
      </c>
      <c r="J20" s="88">
        <v>44682</v>
      </c>
      <c r="K20" s="88">
        <v>44926</v>
      </c>
      <c r="L20" s="44"/>
      <c r="M20" s="44" t="str">
        <f t="shared" si="0"/>
        <v/>
      </c>
      <c r="N20" s="44" t="s">
        <v>427</v>
      </c>
      <c r="O20" s="44" t="s">
        <v>428</v>
      </c>
      <c r="P20" s="44" t="s">
        <v>429</v>
      </c>
      <c r="Q20" s="112" t="s">
        <v>445</v>
      </c>
      <c r="R20" s="91">
        <f>(348+360+130)/((241+246+31))</f>
        <v>1.6177606177606179</v>
      </c>
      <c r="S20" s="46" t="s">
        <v>1</v>
      </c>
      <c r="T20" s="128" t="s">
        <v>518</v>
      </c>
      <c r="U20" s="129"/>
      <c r="V20" s="122" t="s">
        <v>544</v>
      </c>
    </row>
    <row r="21" spans="1:22" ht="153" hidden="1" customHeight="1" x14ac:dyDescent="0.25">
      <c r="A21" s="80" t="s">
        <v>367</v>
      </c>
      <c r="B21" s="46" t="s">
        <v>148</v>
      </c>
      <c r="C21" s="44" t="s">
        <v>184</v>
      </c>
      <c r="D21" s="44" t="s">
        <v>185</v>
      </c>
      <c r="E21" s="44" t="s">
        <v>187</v>
      </c>
      <c r="F21" s="44" t="s">
        <v>186</v>
      </c>
      <c r="G21" s="44">
        <v>2022</v>
      </c>
      <c r="H21" s="44" t="s">
        <v>296</v>
      </c>
      <c r="I21" s="44" t="s">
        <v>483</v>
      </c>
      <c r="J21" s="88">
        <v>44682</v>
      </c>
      <c r="K21" s="88">
        <v>44926</v>
      </c>
      <c r="L21" s="88">
        <v>44840</v>
      </c>
      <c r="M21" s="44">
        <f t="shared" si="0"/>
        <v>-86</v>
      </c>
      <c r="N21" s="44">
        <v>4</v>
      </c>
      <c r="O21" s="44">
        <v>4</v>
      </c>
      <c r="P21" s="44">
        <v>4</v>
      </c>
      <c r="Q21" s="112" t="s">
        <v>446</v>
      </c>
      <c r="R21" s="91">
        <v>1</v>
      </c>
      <c r="S21" s="46" t="s">
        <v>1</v>
      </c>
      <c r="T21" s="128" t="s">
        <v>495</v>
      </c>
      <c r="U21" s="129"/>
      <c r="V21" s="122" t="s">
        <v>519</v>
      </c>
    </row>
    <row r="22" spans="1:22" ht="63.75" hidden="1" customHeight="1" x14ac:dyDescent="0.25">
      <c r="A22" s="80" t="s">
        <v>367</v>
      </c>
      <c r="B22" s="46" t="s">
        <v>148</v>
      </c>
      <c r="C22" s="44" t="s">
        <v>209</v>
      </c>
      <c r="D22" s="44" t="s">
        <v>338</v>
      </c>
      <c r="E22" s="44" t="s">
        <v>211</v>
      </c>
      <c r="F22" s="44" t="s">
        <v>210</v>
      </c>
      <c r="G22" s="44">
        <v>2022</v>
      </c>
      <c r="H22" s="44" t="s">
        <v>415</v>
      </c>
      <c r="I22" s="44" t="s">
        <v>482</v>
      </c>
      <c r="J22" s="88">
        <v>44743</v>
      </c>
      <c r="K22" s="88">
        <v>44926</v>
      </c>
      <c r="L22" s="88">
        <v>44840</v>
      </c>
      <c r="M22" s="44">
        <f t="shared" si="0"/>
        <v>-86</v>
      </c>
      <c r="N22" s="44">
        <v>1</v>
      </c>
      <c r="O22" s="44">
        <v>1</v>
      </c>
      <c r="P22" s="44">
        <v>1</v>
      </c>
      <c r="Q22" s="44" t="s">
        <v>448</v>
      </c>
      <c r="R22" s="91">
        <v>1</v>
      </c>
      <c r="S22" s="46" t="s">
        <v>1</v>
      </c>
      <c r="T22" s="128" t="s">
        <v>422</v>
      </c>
      <c r="U22" s="129"/>
      <c r="V22" s="122" t="s">
        <v>520</v>
      </c>
    </row>
    <row r="23" spans="1:22" ht="106.15" hidden="1" customHeight="1" x14ac:dyDescent="0.25">
      <c r="A23" s="80" t="s">
        <v>367</v>
      </c>
      <c r="B23" s="46" t="s">
        <v>148</v>
      </c>
      <c r="C23" s="44" t="s">
        <v>212</v>
      </c>
      <c r="D23" s="44" t="s">
        <v>213</v>
      </c>
      <c r="E23" s="44" t="s">
        <v>214</v>
      </c>
      <c r="F23" s="44" t="s">
        <v>190</v>
      </c>
      <c r="G23" s="44">
        <v>2022</v>
      </c>
      <c r="H23" s="44" t="s">
        <v>339</v>
      </c>
      <c r="I23" s="44" t="s">
        <v>484</v>
      </c>
      <c r="J23" s="88">
        <v>44682</v>
      </c>
      <c r="K23" s="88">
        <v>44926</v>
      </c>
      <c r="L23" s="88">
        <v>44713</v>
      </c>
      <c r="M23" s="44">
        <f t="shared" si="0"/>
        <v>-213</v>
      </c>
      <c r="N23" s="44">
        <v>10</v>
      </c>
      <c r="O23" s="44">
        <v>10</v>
      </c>
      <c r="P23" s="44">
        <v>10</v>
      </c>
      <c r="Q23" s="112" t="s">
        <v>443</v>
      </c>
      <c r="R23" s="91">
        <v>1</v>
      </c>
      <c r="S23" s="46" t="s">
        <v>1</v>
      </c>
      <c r="T23" s="128" t="s">
        <v>442</v>
      </c>
      <c r="U23" s="129"/>
      <c r="V23" s="122" t="s">
        <v>509</v>
      </c>
    </row>
    <row r="24" spans="1:22" ht="32.450000000000003" hidden="1" customHeight="1" x14ac:dyDescent="0.25">
      <c r="A24" s="80" t="s">
        <v>367</v>
      </c>
      <c r="B24" s="46" t="s">
        <v>148</v>
      </c>
      <c r="C24" s="44" t="s">
        <v>196</v>
      </c>
      <c r="D24" s="44" t="s">
        <v>197</v>
      </c>
      <c r="E24" s="44" t="s">
        <v>199</v>
      </c>
      <c r="F24" s="44" t="s">
        <v>198</v>
      </c>
      <c r="G24" s="44">
        <v>2022</v>
      </c>
      <c r="H24" s="44" t="s">
        <v>301</v>
      </c>
      <c r="I24" s="44" t="s">
        <v>483</v>
      </c>
      <c r="J24" s="88">
        <v>44713</v>
      </c>
      <c r="K24" s="88">
        <v>44926</v>
      </c>
      <c r="L24" s="44"/>
      <c r="M24" s="44" t="str">
        <f t="shared" si="0"/>
        <v/>
      </c>
      <c r="N24" s="44"/>
      <c r="O24" s="44"/>
      <c r="P24" s="44"/>
      <c r="Q24" s="44" t="s">
        <v>449</v>
      </c>
      <c r="R24" s="91">
        <v>0.99</v>
      </c>
      <c r="S24" s="46" t="s">
        <v>1</v>
      </c>
      <c r="T24" s="132" t="s">
        <v>525</v>
      </c>
      <c r="U24" s="129"/>
      <c r="V24" s="123"/>
    </row>
    <row r="25" spans="1:22" ht="114.75" hidden="1" x14ac:dyDescent="0.25">
      <c r="A25" s="80" t="s">
        <v>531</v>
      </c>
      <c r="B25" s="46" t="s">
        <v>386</v>
      </c>
      <c r="C25" s="46" t="s">
        <v>269</v>
      </c>
      <c r="D25" s="46" t="s">
        <v>266</v>
      </c>
      <c r="E25" s="46" t="s">
        <v>278</v>
      </c>
      <c r="F25" s="77" t="s">
        <v>361</v>
      </c>
      <c r="G25" s="44">
        <v>2022</v>
      </c>
      <c r="H25" s="46" t="s">
        <v>400</v>
      </c>
      <c r="I25" s="46" t="s">
        <v>482</v>
      </c>
      <c r="J25" s="90">
        <v>44866</v>
      </c>
      <c r="K25" s="90">
        <v>44926</v>
      </c>
      <c r="L25" s="90">
        <v>44882</v>
      </c>
      <c r="M25" s="77">
        <f t="shared" si="0"/>
        <v>-44</v>
      </c>
      <c r="N25" s="77"/>
      <c r="O25" s="77"/>
      <c r="P25" s="77"/>
      <c r="Q25" s="46" t="s">
        <v>448</v>
      </c>
      <c r="R25" s="98">
        <v>1</v>
      </c>
      <c r="S25" s="44" t="s">
        <v>1</v>
      </c>
      <c r="T25" s="128" t="s">
        <v>424</v>
      </c>
      <c r="U25" s="129"/>
      <c r="V25" s="122" t="s">
        <v>505</v>
      </c>
    </row>
    <row r="26" spans="1:22" ht="76.5" hidden="1" customHeight="1" x14ac:dyDescent="0.25">
      <c r="A26" s="80" t="s">
        <v>531</v>
      </c>
      <c r="B26" s="46" t="s">
        <v>384</v>
      </c>
      <c r="C26" s="46" t="s">
        <v>274</v>
      </c>
      <c r="D26" s="44" t="s">
        <v>150</v>
      </c>
      <c r="E26" s="46" t="s">
        <v>267</v>
      </c>
      <c r="F26" s="77" t="s">
        <v>363</v>
      </c>
      <c r="G26" s="44">
        <v>2022</v>
      </c>
      <c r="H26" s="46" t="s">
        <v>351</v>
      </c>
      <c r="I26" s="46" t="s">
        <v>484</v>
      </c>
      <c r="J26" s="90">
        <v>44562</v>
      </c>
      <c r="K26" s="90">
        <v>44926</v>
      </c>
      <c r="L26" s="90">
        <v>44827</v>
      </c>
      <c r="M26" s="77">
        <f t="shared" si="0"/>
        <v>-99</v>
      </c>
      <c r="N26" s="77">
        <v>6</v>
      </c>
      <c r="O26" s="77">
        <v>6</v>
      </c>
      <c r="P26" s="77">
        <v>6</v>
      </c>
      <c r="Q26" s="112" t="s">
        <v>439</v>
      </c>
      <c r="R26" s="94">
        <f>Tabela2[[#This Row],[REALIZADO QUANTIDADE]]/Tabela2[[#This Row],[ESTIMATIVO TOTAL ]]</f>
        <v>1</v>
      </c>
      <c r="S26" s="44" t="s">
        <v>1</v>
      </c>
      <c r="T26" s="128" t="s">
        <v>451</v>
      </c>
      <c r="U26" s="129"/>
      <c r="V26" s="122" t="s">
        <v>509</v>
      </c>
    </row>
    <row r="27" spans="1:22" ht="25.5" hidden="1" customHeight="1" x14ac:dyDescent="0.25">
      <c r="A27" s="80" t="s">
        <v>368</v>
      </c>
      <c r="B27" s="46" t="s">
        <v>387</v>
      </c>
      <c r="C27" s="46" t="s">
        <v>285</v>
      </c>
      <c r="D27" s="46" t="s">
        <v>286</v>
      </c>
      <c r="E27" s="46" t="s">
        <v>287</v>
      </c>
      <c r="F27" s="46" t="s">
        <v>289</v>
      </c>
      <c r="G27" s="44">
        <v>2022</v>
      </c>
      <c r="H27" s="166" t="s">
        <v>535</v>
      </c>
      <c r="I27" s="44" t="s">
        <v>484</v>
      </c>
      <c r="J27" s="89">
        <v>44562</v>
      </c>
      <c r="K27" s="89">
        <v>44926</v>
      </c>
      <c r="L27" s="89">
        <v>44902</v>
      </c>
      <c r="M27" s="46">
        <f>IF(L27=0,"",L27-K28)</f>
        <v>-24</v>
      </c>
      <c r="N27" s="46">
        <v>2</v>
      </c>
      <c r="O27" s="46">
        <v>2</v>
      </c>
      <c r="P27" s="46">
        <v>2</v>
      </c>
      <c r="Q27" s="112" t="s">
        <v>439</v>
      </c>
      <c r="R27" s="98">
        <f>Tabela2[[#This Row],[REALIZADO QUANTIDADE]]/Tabela2[[#This Row],[ESTIMATIVO TOTAL ]]</f>
        <v>1</v>
      </c>
      <c r="S27" s="44" t="s">
        <v>1</v>
      </c>
      <c r="T27" s="128" t="s">
        <v>423</v>
      </c>
      <c r="U27" s="129"/>
      <c r="V27" s="122" t="s">
        <v>509</v>
      </c>
    </row>
    <row r="28" spans="1:22" ht="71.45" hidden="1" customHeight="1" x14ac:dyDescent="0.25">
      <c r="A28" s="80" t="s">
        <v>368</v>
      </c>
      <c r="B28" s="46" t="s">
        <v>387</v>
      </c>
      <c r="C28" s="89" t="s">
        <v>293</v>
      </c>
      <c r="D28" s="89" t="s">
        <v>103</v>
      </c>
      <c r="E28" s="46" t="s">
        <v>182</v>
      </c>
      <c r="F28" s="46" t="s">
        <v>289</v>
      </c>
      <c r="G28" s="44">
        <v>2022</v>
      </c>
      <c r="H28" s="44" t="s">
        <v>292</v>
      </c>
      <c r="I28" s="44" t="s">
        <v>482</v>
      </c>
      <c r="J28" s="88">
        <v>44682</v>
      </c>
      <c r="K28" s="88">
        <v>44926</v>
      </c>
      <c r="L28" s="89">
        <v>44741</v>
      </c>
      <c r="M28" s="46">
        <f t="shared" ref="M28:M34" si="1">IF(L28=0,"",L28-K28)</f>
        <v>-185</v>
      </c>
      <c r="N28" s="46"/>
      <c r="O28" s="46"/>
      <c r="P28" s="46"/>
      <c r="Q28" s="46" t="s">
        <v>448</v>
      </c>
      <c r="R28" s="49">
        <v>1</v>
      </c>
      <c r="S28" s="44" t="s">
        <v>1</v>
      </c>
      <c r="T28" s="128" t="s">
        <v>416</v>
      </c>
      <c r="U28" s="129"/>
      <c r="V28" s="122" t="s">
        <v>517</v>
      </c>
    </row>
    <row r="29" spans="1:22" ht="73.900000000000006" hidden="1" customHeight="1" x14ac:dyDescent="0.25">
      <c r="A29" s="80" t="s">
        <v>366</v>
      </c>
      <c r="B29" s="46" t="s">
        <v>371</v>
      </c>
      <c r="C29" s="44" t="s">
        <v>317</v>
      </c>
      <c r="D29" s="44" t="s">
        <v>142</v>
      </c>
      <c r="E29" s="44" t="s">
        <v>143</v>
      </c>
      <c r="F29" s="44" t="s">
        <v>144</v>
      </c>
      <c r="G29" s="44">
        <v>2022</v>
      </c>
      <c r="H29" s="44" t="s">
        <v>249</v>
      </c>
      <c r="I29" s="44" t="s">
        <v>482</v>
      </c>
      <c r="J29" s="88">
        <v>44593</v>
      </c>
      <c r="K29" s="88">
        <v>44926</v>
      </c>
      <c r="L29" s="88">
        <v>44804</v>
      </c>
      <c r="M29" s="44">
        <f t="shared" si="1"/>
        <v>-122</v>
      </c>
      <c r="N29" s="44"/>
      <c r="O29" s="44"/>
      <c r="P29" s="44"/>
      <c r="Q29" s="46" t="s">
        <v>448</v>
      </c>
      <c r="R29" s="91">
        <v>0.5</v>
      </c>
      <c r="S29" s="44" t="s">
        <v>417</v>
      </c>
      <c r="T29" s="128" t="s">
        <v>494</v>
      </c>
      <c r="U29" s="129"/>
      <c r="V29" s="122" t="s">
        <v>515</v>
      </c>
    </row>
    <row r="30" spans="1:22" ht="45" hidden="1" customHeight="1" x14ac:dyDescent="0.25">
      <c r="A30" s="80" t="s">
        <v>366</v>
      </c>
      <c r="B30" s="46" t="s">
        <v>58</v>
      </c>
      <c r="C30" s="44" t="s">
        <v>315</v>
      </c>
      <c r="D30" s="44" t="s">
        <v>132</v>
      </c>
      <c r="E30" s="44" t="s">
        <v>133</v>
      </c>
      <c r="F30" s="44" t="s">
        <v>67</v>
      </c>
      <c r="G30" s="44">
        <v>2022</v>
      </c>
      <c r="H30" s="44" t="s">
        <v>414</v>
      </c>
      <c r="I30" s="44" t="s">
        <v>483</v>
      </c>
      <c r="J30" s="88">
        <v>44562</v>
      </c>
      <c r="K30" s="88">
        <v>44926</v>
      </c>
      <c r="L30" s="88"/>
      <c r="M30" s="44" t="str">
        <f t="shared" si="1"/>
        <v/>
      </c>
      <c r="N30" s="44">
        <v>4</v>
      </c>
      <c r="O30" s="44">
        <v>4</v>
      </c>
      <c r="P30" s="44">
        <v>2</v>
      </c>
      <c r="Q30" s="46" t="s">
        <v>485</v>
      </c>
      <c r="R30" s="96">
        <f>Tabela2[[#This Row],[REALIZADO QUANTIDADE]]/Tabela2[[#This Row],[META QUANTIDADE]]</f>
        <v>0.5</v>
      </c>
      <c r="S30" s="44" t="s">
        <v>417</v>
      </c>
      <c r="T30" s="128" t="s">
        <v>492</v>
      </c>
      <c r="U30" s="129"/>
      <c r="V30" s="123"/>
    </row>
    <row r="31" spans="1:22" ht="139.15" hidden="1" customHeight="1" x14ac:dyDescent="0.25">
      <c r="A31" s="80" t="s">
        <v>60</v>
      </c>
      <c r="B31" s="46" t="s">
        <v>390</v>
      </c>
      <c r="C31" s="46" t="s">
        <v>235</v>
      </c>
      <c r="D31" s="46" t="s">
        <v>228</v>
      </c>
      <c r="E31" s="46" t="s">
        <v>226</v>
      </c>
      <c r="F31" s="46" t="s">
        <v>227</v>
      </c>
      <c r="G31" s="44">
        <v>2022</v>
      </c>
      <c r="H31" s="49" t="s">
        <v>413</v>
      </c>
      <c r="I31" s="49" t="s">
        <v>483</v>
      </c>
      <c r="J31" s="88">
        <v>44652</v>
      </c>
      <c r="K31" s="88">
        <v>44926</v>
      </c>
      <c r="L31" s="89">
        <v>44926</v>
      </c>
      <c r="M31" s="46">
        <f t="shared" si="1"/>
        <v>0</v>
      </c>
      <c r="N31" s="46">
        <v>10909</v>
      </c>
      <c r="O31" s="46">
        <f>Tabela2[[#This Row],[ESTIMATIVO TOTAL ]]*0.3</f>
        <v>3272.7</v>
      </c>
      <c r="P31" s="46">
        <v>3103</v>
      </c>
      <c r="Q31" s="46" t="s">
        <v>437</v>
      </c>
      <c r="R31" s="114">
        <f>Tabela2[[#This Row],[REALIZADO QUANTIDADE]]/Tabela2[[#This Row],[ESTIMATIVO TOTAL ]]</f>
        <v>0.28444403703364196</v>
      </c>
      <c r="S31" s="46" t="s">
        <v>417</v>
      </c>
      <c r="T31" s="128" t="s">
        <v>530</v>
      </c>
      <c r="U31" s="129"/>
      <c r="V31" s="123"/>
    </row>
    <row r="32" spans="1:22" ht="62.45" hidden="1" customHeight="1" x14ac:dyDescent="0.25">
      <c r="A32" s="80" t="s">
        <v>450</v>
      </c>
      <c r="B32" s="46" t="s">
        <v>382</v>
      </c>
      <c r="C32" s="46" t="s">
        <v>259</v>
      </c>
      <c r="D32" s="46" t="s">
        <v>255</v>
      </c>
      <c r="E32" s="46" t="s">
        <v>254</v>
      </c>
      <c r="F32" s="46" t="s">
        <v>168</v>
      </c>
      <c r="G32" s="44">
        <v>2022</v>
      </c>
      <c r="H32" s="49" t="s">
        <v>257</v>
      </c>
      <c r="I32" s="49" t="s">
        <v>483</v>
      </c>
      <c r="J32" s="88">
        <v>44562</v>
      </c>
      <c r="K32" s="88">
        <v>44926</v>
      </c>
      <c r="L32" s="89">
        <v>44926</v>
      </c>
      <c r="M32" s="46">
        <f t="shared" si="1"/>
        <v>0</v>
      </c>
      <c r="N32" s="103">
        <v>11612</v>
      </c>
      <c r="O32" s="44">
        <v>11612</v>
      </c>
      <c r="P32" s="46">
        <v>11610</v>
      </c>
      <c r="Q32" s="112" t="s">
        <v>447</v>
      </c>
      <c r="R32" s="112">
        <f>Tabela2[[#This Row],[REALIZADO QUANTIDADE]]/Tabela2[[#This Row],[META QUANTIDADE]]</f>
        <v>0.99982776438167409</v>
      </c>
      <c r="S32" s="44" t="s">
        <v>417</v>
      </c>
      <c r="T32" s="128" t="s">
        <v>529</v>
      </c>
      <c r="U32" s="129"/>
      <c r="V32" s="122" t="s">
        <v>510</v>
      </c>
    </row>
    <row r="33" spans="1:22" ht="90" hidden="1" x14ac:dyDescent="0.25">
      <c r="A33" s="80" t="s">
        <v>531</v>
      </c>
      <c r="B33" s="46" t="s">
        <v>380</v>
      </c>
      <c r="C33" s="46" t="s">
        <v>268</v>
      </c>
      <c r="D33" s="46" t="s">
        <v>265</v>
      </c>
      <c r="E33" s="46" t="s">
        <v>277</v>
      </c>
      <c r="F33" s="44" t="s">
        <v>177</v>
      </c>
      <c r="G33" s="44">
        <v>2022</v>
      </c>
      <c r="H33" s="46" t="s">
        <v>270</v>
      </c>
      <c r="I33" s="46" t="s">
        <v>483</v>
      </c>
      <c r="J33" s="88">
        <v>44562</v>
      </c>
      <c r="K33" s="88">
        <v>44926</v>
      </c>
      <c r="L33" s="90">
        <v>44926</v>
      </c>
      <c r="M33" s="77">
        <f t="shared" si="1"/>
        <v>0</v>
      </c>
      <c r="N33" s="77"/>
      <c r="O33" s="77" t="s">
        <v>462</v>
      </c>
      <c r="P33" s="77"/>
      <c r="Q33" s="44" t="s">
        <v>435</v>
      </c>
      <c r="R33" s="44" t="s">
        <v>463</v>
      </c>
      <c r="S33" s="44" t="s">
        <v>418</v>
      </c>
      <c r="T33" s="128" t="s">
        <v>506</v>
      </c>
      <c r="U33" s="129"/>
      <c r="V33" s="122" t="s">
        <v>507</v>
      </c>
    </row>
    <row r="34" spans="1:22" ht="69.75" hidden="1" customHeight="1" x14ac:dyDescent="0.25">
      <c r="A34" s="80" t="s">
        <v>366</v>
      </c>
      <c r="B34" s="46" t="s">
        <v>370</v>
      </c>
      <c r="C34" s="44" t="s">
        <v>140</v>
      </c>
      <c r="D34" s="44" t="s">
        <v>248</v>
      </c>
      <c r="E34" s="44" t="s">
        <v>139</v>
      </c>
      <c r="F34" s="44" t="s">
        <v>141</v>
      </c>
      <c r="G34" s="44">
        <v>2022</v>
      </c>
      <c r="H34" s="44" t="s">
        <v>332</v>
      </c>
      <c r="I34" s="44" t="s">
        <v>482</v>
      </c>
      <c r="J34" s="88">
        <v>44593</v>
      </c>
      <c r="K34" s="88">
        <v>44742</v>
      </c>
      <c r="L34" s="44"/>
      <c r="M34" s="44" t="str">
        <f t="shared" si="1"/>
        <v/>
      </c>
      <c r="N34" s="44"/>
      <c r="O34" s="44"/>
      <c r="P34" s="44"/>
      <c r="Q34" s="46" t="s">
        <v>448</v>
      </c>
      <c r="R34" s="44"/>
      <c r="S34" s="44" t="s">
        <v>5</v>
      </c>
      <c r="T34" s="128" t="s">
        <v>493</v>
      </c>
      <c r="U34" s="129"/>
      <c r="V34" s="123"/>
    </row>
    <row r="35" spans="1:22" ht="67.900000000000006" hidden="1" customHeight="1" x14ac:dyDescent="0.25">
      <c r="A35" s="80" t="s">
        <v>366</v>
      </c>
      <c r="B35" s="46" t="s">
        <v>377</v>
      </c>
      <c r="C35" s="44" t="s">
        <v>316</v>
      </c>
      <c r="D35" s="44" t="s">
        <v>129</v>
      </c>
      <c r="E35" s="44" t="s">
        <v>130</v>
      </c>
      <c r="F35" s="44" t="s">
        <v>425</v>
      </c>
      <c r="G35" s="44">
        <v>2022</v>
      </c>
      <c r="H35" s="44" t="s">
        <v>455</v>
      </c>
      <c r="I35" s="44" t="s">
        <v>482</v>
      </c>
      <c r="J35" s="88">
        <v>44682</v>
      </c>
      <c r="K35" s="88">
        <v>44926</v>
      </c>
      <c r="L35" s="44"/>
      <c r="M35" s="44"/>
      <c r="N35" s="44"/>
      <c r="O35" s="44"/>
      <c r="P35" s="44"/>
      <c r="Q35" s="46" t="s">
        <v>448</v>
      </c>
      <c r="R35" s="44" t="s">
        <v>5</v>
      </c>
      <c r="S35" s="44" t="s">
        <v>5</v>
      </c>
      <c r="T35" s="128" t="s">
        <v>420</v>
      </c>
      <c r="U35" s="129"/>
      <c r="V35" s="123"/>
    </row>
    <row r="36" spans="1:22" ht="76.5" hidden="1" x14ac:dyDescent="0.25">
      <c r="A36" s="80" t="s">
        <v>367</v>
      </c>
      <c r="B36" s="46" t="s">
        <v>148</v>
      </c>
      <c r="C36" s="44" t="s">
        <v>192</v>
      </c>
      <c r="D36" s="44" t="s">
        <v>193</v>
      </c>
      <c r="E36" s="44" t="s">
        <v>195</v>
      </c>
      <c r="F36" s="44" t="s">
        <v>194</v>
      </c>
      <c r="G36" s="44">
        <v>2022</v>
      </c>
      <c r="H36" s="44" t="s">
        <v>474</v>
      </c>
      <c r="I36" s="44" t="s">
        <v>482</v>
      </c>
      <c r="J36" s="88">
        <v>44682</v>
      </c>
      <c r="K36" s="88">
        <v>44926</v>
      </c>
      <c r="L36" s="44"/>
      <c r="M36" s="44" t="str">
        <f t="shared" ref="M36" si="2">IF(L36=0,"",L36-K36)</f>
        <v/>
      </c>
      <c r="N36" s="44"/>
      <c r="O36" s="44"/>
      <c r="P36" s="44"/>
      <c r="Q36" s="46" t="s">
        <v>448</v>
      </c>
      <c r="R36" s="44">
        <v>0</v>
      </c>
      <c r="S36" s="46" t="s">
        <v>5</v>
      </c>
      <c r="T36" s="128" t="s">
        <v>646</v>
      </c>
      <c r="U36" s="129"/>
      <c r="V36" s="123"/>
    </row>
    <row r="37" spans="1:22" ht="50.25" hidden="1" customHeight="1" x14ac:dyDescent="0.25">
      <c r="A37" s="80" t="s">
        <v>367</v>
      </c>
      <c r="B37" s="46" t="s">
        <v>148</v>
      </c>
      <c r="C37" s="44" t="s">
        <v>188</v>
      </c>
      <c r="D37" s="44" t="s">
        <v>480</v>
      </c>
      <c r="E37" s="44" t="s">
        <v>191</v>
      </c>
      <c r="F37" s="44" t="s">
        <v>190</v>
      </c>
      <c r="G37" s="44">
        <v>2023</v>
      </c>
      <c r="H37" s="44" t="s">
        <v>343</v>
      </c>
      <c r="I37" s="44" t="s">
        <v>483</v>
      </c>
      <c r="J37" s="88">
        <v>44927</v>
      </c>
      <c r="K37" s="160">
        <v>45291</v>
      </c>
      <c r="L37" s="44"/>
      <c r="M37" s="44" t="str">
        <f t="shared" ref="M37" si="3">IF(L37=0,"",L37-K37)</f>
        <v/>
      </c>
      <c r="N37" s="44"/>
      <c r="O37" s="44"/>
      <c r="P37" s="44"/>
      <c r="Q37" s="112" t="s">
        <v>550</v>
      </c>
      <c r="R37" s="44" t="s">
        <v>551</v>
      </c>
      <c r="S37" s="46" t="s">
        <v>1</v>
      </c>
      <c r="T37" s="129" t="s">
        <v>552</v>
      </c>
      <c r="U37" s="129"/>
      <c r="V37" s="122" t="s">
        <v>577</v>
      </c>
    </row>
    <row r="38" spans="1:22" ht="38.25" hidden="1" x14ac:dyDescent="0.25">
      <c r="A38" s="80" t="s">
        <v>366</v>
      </c>
      <c r="B38" s="46" t="s">
        <v>375</v>
      </c>
      <c r="C38" s="44" t="s">
        <v>319</v>
      </c>
      <c r="D38" s="44" t="s">
        <v>150</v>
      </c>
      <c r="E38" s="44" t="s">
        <v>318</v>
      </c>
      <c r="F38" s="44" t="s">
        <v>151</v>
      </c>
      <c r="G38" s="44">
        <v>2024</v>
      </c>
      <c r="H38" s="44" t="s">
        <v>326</v>
      </c>
      <c r="I38" s="44" t="s">
        <v>484</v>
      </c>
      <c r="J38" s="88">
        <v>45292</v>
      </c>
      <c r="K38" s="88">
        <v>45657</v>
      </c>
      <c r="L38" s="44"/>
      <c r="M38" s="44" t="str">
        <f t="shared" ref="M38:M56" si="4">IF(L38=0,"",L38-K38)</f>
        <v/>
      </c>
      <c r="N38" s="44"/>
      <c r="O38" s="44"/>
      <c r="P38" s="44"/>
      <c r="Q38" s="112" t="s">
        <v>439</v>
      </c>
      <c r="R38" s="91">
        <v>1</v>
      </c>
      <c r="S38" s="44" t="s">
        <v>1</v>
      </c>
      <c r="T38" s="129"/>
      <c r="U38" s="129"/>
      <c r="V38" s="122" t="s">
        <v>596</v>
      </c>
    </row>
    <row r="39" spans="1:22" ht="33.75" hidden="1" x14ac:dyDescent="0.25">
      <c r="A39" s="80" t="s">
        <v>450</v>
      </c>
      <c r="B39" s="46" t="s">
        <v>383</v>
      </c>
      <c r="C39" s="46" t="s">
        <v>360</v>
      </c>
      <c r="D39" s="120" t="s">
        <v>464</v>
      </c>
      <c r="E39" s="46" t="s">
        <v>264</v>
      </c>
      <c r="F39" s="77" t="s">
        <v>362</v>
      </c>
      <c r="G39" s="44">
        <v>2023</v>
      </c>
      <c r="H39" s="49" t="s">
        <v>616</v>
      </c>
      <c r="I39" s="49" t="s">
        <v>483</v>
      </c>
      <c r="J39" s="88">
        <v>44927</v>
      </c>
      <c r="K39" s="160">
        <v>45291</v>
      </c>
      <c r="L39" s="89">
        <v>45291</v>
      </c>
      <c r="M39" s="77">
        <f t="shared" si="4"/>
        <v>0</v>
      </c>
      <c r="N39" s="77"/>
      <c r="O39" s="77"/>
      <c r="P39" s="77"/>
      <c r="Q39" s="44" t="s">
        <v>615</v>
      </c>
      <c r="R39" s="167">
        <v>0.94</v>
      </c>
      <c r="S39" s="46" t="s">
        <v>1</v>
      </c>
      <c r="T39" s="129" t="s">
        <v>558</v>
      </c>
      <c r="U39" s="129"/>
      <c r="V39" s="122" t="s">
        <v>574</v>
      </c>
    </row>
    <row r="40" spans="1:22" ht="77.25" hidden="1" customHeight="1" x14ac:dyDescent="0.25">
      <c r="A40" s="80" t="s">
        <v>366</v>
      </c>
      <c r="B40" s="46" t="s">
        <v>374</v>
      </c>
      <c r="C40" s="44" t="s">
        <v>220</v>
      </c>
      <c r="D40" s="44" t="s">
        <v>150</v>
      </c>
      <c r="E40" s="44" t="s">
        <v>153</v>
      </c>
      <c r="F40" s="44" t="s">
        <v>151</v>
      </c>
      <c r="G40" s="44">
        <v>2024</v>
      </c>
      <c r="H40" s="44" t="s">
        <v>330</v>
      </c>
      <c r="I40" s="44" t="s">
        <v>484</v>
      </c>
      <c r="J40" s="88">
        <v>45292</v>
      </c>
      <c r="K40" s="88">
        <v>45657</v>
      </c>
      <c r="L40" s="44"/>
      <c r="M40" s="44" t="str">
        <f t="shared" si="4"/>
        <v/>
      </c>
      <c r="N40" s="44"/>
      <c r="O40" s="44"/>
      <c r="P40" s="44"/>
      <c r="Q40" s="112" t="s">
        <v>439</v>
      </c>
      <c r="R40" s="91">
        <v>0.93</v>
      </c>
      <c r="S40" s="44" t="s">
        <v>1</v>
      </c>
      <c r="T40" s="129"/>
      <c r="U40" s="129"/>
      <c r="V40" s="122" t="s">
        <v>596</v>
      </c>
    </row>
    <row r="41" spans="1:22" ht="78.75" hidden="1" x14ac:dyDescent="0.25">
      <c r="A41" s="80" t="s">
        <v>531</v>
      </c>
      <c r="B41" s="46" t="s">
        <v>380</v>
      </c>
      <c r="C41" s="46" t="s">
        <v>268</v>
      </c>
      <c r="D41" s="46" t="s">
        <v>265</v>
      </c>
      <c r="E41" s="46" t="s">
        <v>277</v>
      </c>
      <c r="F41" s="44" t="s">
        <v>177</v>
      </c>
      <c r="G41" s="44">
        <v>2023</v>
      </c>
      <c r="H41" s="46" t="s">
        <v>270</v>
      </c>
      <c r="I41" s="44" t="s">
        <v>482</v>
      </c>
      <c r="J41" s="88">
        <v>44927</v>
      </c>
      <c r="K41" s="160">
        <v>45291</v>
      </c>
      <c r="L41" s="89">
        <v>45291</v>
      </c>
      <c r="M41" s="77">
        <f t="shared" si="4"/>
        <v>0</v>
      </c>
      <c r="N41" s="77"/>
      <c r="O41" s="77"/>
      <c r="P41" s="77"/>
      <c r="Q41" s="44" t="s">
        <v>435</v>
      </c>
      <c r="R41" s="167">
        <v>1.23</v>
      </c>
      <c r="S41" s="44" t="s">
        <v>1</v>
      </c>
      <c r="T41" s="129" t="s">
        <v>569</v>
      </c>
      <c r="U41" s="129"/>
      <c r="V41" s="122" t="s">
        <v>568</v>
      </c>
    </row>
    <row r="42" spans="1:22" ht="38.25" hidden="1" x14ac:dyDescent="0.25">
      <c r="A42" s="80" t="s">
        <v>366</v>
      </c>
      <c r="B42" s="46" t="s">
        <v>377</v>
      </c>
      <c r="C42" s="44" t="s">
        <v>316</v>
      </c>
      <c r="D42" s="44" t="s">
        <v>129</v>
      </c>
      <c r="E42" s="44" t="s">
        <v>130</v>
      </c>
      <c r="F42" s="44" t="s">
        <v>131</v>
      </c>
      <c r="G42" s="44">
        <v>2024</v>
      </c>
      <c r="H42" s="44" t="s">
        <v>455</v>
      </c>
      <c r="I42" s="44" t="s">
        <v>482</v>
      </c>
      <c r="J42" s="88">
        <v>45292</v>
      </c>
      <c r="K42" s="88">
        <v>45657</v>
      </c>
      <c r="L42" s="44"/>
      <c r="M42" s="44" t="str">
        <f t="shared" si="4"/>
        <v/>
      </c>
      <c r="N42" s="44"/>
      <c r="O42" s="44"/>
      <c r="P42" s="44"/>
      <c r="Q42" s="46" t="s">
        <v>448</v>
      </c>
      <c r="R42" s="91">
        <v>1</v>
      </c>
      <c r="S42" s="44" t="s">
        <v>1</v>
      </c>
      <c r="T42" s="129" t="s">
        <v>620</v>
      </c>
      <c r="U42" s="129"/>
      <c r="V42" s="123"/>
    </row>
    <row r="43" spans="1:22" ht="58.5" hidden="1" customHeight="1" x14ac:dyDescent="0.25">
      <c r="A43" s="80" t="s">
        <v>368</v>
      </c>
      <c r="B43" s="46" t="s">
        <v>387</v>
      </c>
      <c r="C43" s="46" t="s">
        <v>284</v>
      </c>
      <c r="D43" s="46" t="s">
        <v>283</v>
      </c>
      <c r="E43" s="46" t="s">
        <v>282</v>
      </c>
      <c r="F43" s="46" t="s">
        <v>289</v>
      </c>
      <c r="G43" s="44">
        <v>2023</v>
      </c>
      <c r="H43" s="44" t="s">
        <v>403</v>
      </c>
      <c r="I43" s="44"/>
      <c r="J43" s="88">
        <v>44927</v>
      </c>
      <c r="K43" s="160">
        <v>45291</v>
      </c>
      <c r="L43" s="46"/>
      <c r="M43" s="46" t="str">
        <f t="shared" si="4"/>
        <v/>
      </c>
      <c r="N43" s="46"/>
      <c r="O43" s="46"/>
      <c r="P43" s="46"/>
      <c r="Q43" s="46"/>
      <c r="R43" s="46" t="e">
        <f>Tabela2[[#This Row],[REALIZADO QUANTIDADE]]/Tabela2[[#This Row],[ESTIMATIVO TOTAL ]]</f>
        <v>#DIV/0!</v>
      </c>
      <c r="S43" s="44" t="s">
        <v>9</v>
      </c>
      <c r="T43" s="129" t="s">
        <v>499</v>
      </c>
      <c r="U43" s="129"/>
      <c r="V43" s="123"/>
    </row>
    <row r="44" spans="1:22" ht="67.5" hidden="1" x14ac:dyDescent="0.25">
      <c r="A44" s="80" t="s">
        <v>366</v>
      </c>
      <c r="B44" s="46" t="s">
        <v>370</v>
      </c>
      <c r="C44" s="44" t="s">
        <v>140</v>
      </c>
      <c r="D44" s="44" t="s">
        <v>248</v>
      </c>
      <c r="E44" s="44" t="s">
        <v>139</v>
      </c>
      <c r="F44" s="44" t="s">
        <v>141</v>
      </c>
      <c r="G44" s="44">
        <v>2024</v>
      </c>
      <c r="H44" s="44" t="s">
        <v>348</v>
      </c>
      <c r="I44" s="44"/>
      <c r="J44" s="88">
        <v>45292</v>
      </c>
      <c r="K44" s="88">
        <v>45657</v>
      </c>
      <c r="L44" s="44"/>
      <c r="M44" s="44" t="str">
        <f t="shared" si="4"/>
        <v/>
      </c>
      <c r="N44" s="44"/>
      <c r="O44" s="44"/>
      <c r="P44" s="44"/>
      <c r="Q44" s="44"/>
      <c r="R44" s="44" t="e">
        <f>Tabela2[[#This Row],[REALIZADO QUANTIDADE]]/Tabela2[[#This Row],[ESTIMATIVO TOTAL ]]</f>
        <v>#DIV/0!</v>
      </c>
      <c r="S44" s="44" t="s">
        <v>9</v>
      </c>
      <c r="T44" s="129" t="s">
        <v>501</v>
      </c>
      <c r="U44" s="129"/>
      <c r="V44" s="123"/>
    </row>
    <row r="45" spans="1:22" ht="95.25" hidden="1" customHeight="1" x14ac:dyDescent="0.25">
      <c r="A45" s="80" t="s">
        <v>367</v>
      </c>
      <c r="B45" s="46" t="s">
        <v>148</v>
      </c>
      <c r="C45" s="44" t="s">
        <v>399</v>
      </c>
      <c r="D45" s="44" t="s">
        <v>204</v>
      </c>
      <c r="E45" s="44" t="s">
        <v>205</v>
      </c>
      <c r="F45" s="44" t="s">
        <v>190</v>
      </c>
      <c r="G45" s="44">
        <v>2023</v>
      </c>
      <c r="H45" s="44" t="s">
        <v>401</v>
      </c>
      <c r="I45" s="44"/>
      <c r="J45" s="88">
        <v>44927</v>
      </c>
      <c r="K45" s="160">
        <v>45291</v>
      </c>
      <c r="L45" s="44"/>
      <c r="M45" s="44" t="str">
        <f t="shared" si="4"/>
        <v/>
      </c>
      <c r="N45" s="44"/>
      <c r="O45" s="44"/>
      <c r="P45" s="44"/>
      <c r="Q45" s="44"/>
      <c r="R45" s="44"/>
      <c r="S45" s="109" t="s">
        <v>405</v>
      </c>
      <c r="T45" s="129"/>
      <c r="U45" s="129"/>
      <c r="V45" s="123"/>
    </row>
    <row r="46" spans="1:22" ht="63" hidden="1" customHeight="1" x14ac:dyDescent="0.25">
      <c r="A46" s="80" t="s">
        <v>366</v>
      </c>
      <c r="B46" s="46" t="s">
        <v>373</v>
      </c>
      <c r="C46" s="44" t="s">
        <v>314</v>
      </c>
      <c r="D46" s="44" t="s">
        <v>126</v>
      </c>
      <c r="E46" s="44" t="s">
        <v>247</v>
      </c>
      <c r="F46" s="44" t="s">
        <v>127</v>
      </c>
      <c r="G46" s="44">
        <v>2024</v>
      </c>
      <c r="H46" s="44" t="s">
        <v>636</v>
      </c>
      <c r="I46" s="44" t="s">
        <v>482</v>
      </c>
      <c r="J46" s="88">
        <v>45292</v>
      </c>
      <c r="K46" s="88">
        <v>45657</v>
      </c>
      <c r="L46" s="44"/>
      <c r="M46" s="44" t="str">
        <f t="shared" si="4"/>
        <v/>
      </c>
      <c r="N46" s="44"/>
      <c r="O46" s="44"/>
      <c r="P46" s="44"/>
      <c r="Q46" s="46" t="s">
        <v>448</v>
      </c>
      <c r="R46" s="44" t="e">
        <f>Tabela2[[#This Row],[REALIZADO QUANTIDADE]]/Tabela2[[#This Row],[ESTIMATIVO TOTAL ]]</f>
        <v>#DIV/0!</v>
      </c>
      <c r="S46" s="44" t="s">
        <v>1</v>
      </c>
      <c r="T46" s="129" t="s">
        <v>625</v>
      </c>
      <c r="U46" s="129"/>
      <c r="V46" s="123" t="s">
        <v>600</v>
      </c>
    </row>
    <row r="47" spans="1:22" ht="114.75" hidden="1" x14ac:dyDescent="0.25">
      <c r="A47" s="80" t="s">
        <v>531</v>
      </c>
      <c r="B47" s="46" t="s">
        <v>386</v>
      </c>
      <c r="C47" s="46" t="s">
        <v>269</v>
      </c>
      <c r="D47" s="46" t="s">
        <v>266</v>
      </c>
      <c r="E47" s="46" t="s">
        <v>278</v>
      </c>
      <c r="F47" s="77" t="s">
        <v>361</v>
      </c>
      <c r="G47" s="44">
        <v>2023</v>
      </c>
      <c r="H47" s="46" t="s">
        <v>400</v>
      </c>
      <c r="I47" s="44" t="s">
        <v>482</v>
      </c>
      <c r="J47" s="90">
        <v>44562</v>
      </c>
      <c r="K47" s="90">
        <v>44926</v>
      </c>
      <c r="L47" s="90"/>
      <c r="M47" s="77" t="str">
        <f t="shared" si="4"/>
        <v/>
      </c>
      <c r="N47" s="77"/>
      <c r="O47" s="77"/>
      <c r="P47" s="77"/>
      <c r="Q47" s="46" t="s">
        <v>448</v>
      </c>
      <c r="R47" s="167">
        <v>1</v>
      </c>
      <c r="S47" s="44" t="s">
        <v>1</v>
      </c>
      <c r="T47" s="129"/>
      <c r="U47" s="129"/>
      <c r="V47" s="122" t="s">
        <v>567</v>
      </c>
    </row>
    <row r="48" spans="1:22" ht="91.5" hidden="1" customHeight="1" x14ac:dyDescent="0.25">
      <c r="A48" s="80" t="s">
        <v>366</v>
      </c>
      <c r="B48" s="46" t="s">
        <v>372</v>
      </c>
      <c r="C48" s="44" t="s">
        <v>147</v>
      </c>
      <c r="D48" s="44" t="s">
        <v>533</v>
      </c>
      <c r="E48" s="44" t="s">
        <v>146</v>
      </c>
      <c r="F48" s="46" t="s">
        <v>148</v>
      </c>
      <c r="G48" s="44">
        <v>2024</v>
      </c>
      <c r="H48" s="44" t="s">
        <v>323</v>
      </c>
      <c r="I48" s="44" t="s">
        <v>482</v>
      </c>
      <c r="J48" s="88">
        <v>45292</v>
      </c>
      <c r="K48" s="88">
        <v>45657</v>
      </c>
      <c r="L48" s="44"/>
      <c r="M48" s="44" t="str">
        <f t="shared" si="4"/>
        <v/>
      </c>
      <c r="N48" s="44"/>
      <c r="O48" s="44"/>
      <c r="P48" s="44"/>
      <c r="Q48" s="46" t="s">
        <v>448</v>
      </c>
      <c r="R48" s="44" t="e">
        <f>Tabela2[[#This Row],[REALIZADO QUANTIDADE]]/Tabela2[[#This Row],[ESTIMATIVO TOTAL ]]</f>
        <v>#DIV/0!</v>
      </c>
      <c r="S48" s="44" t="s">
        <v>1</v>
      </c>
      <c r="T48" s="129" t="s">
        <v>618</v>
      </c>
      <c r="U48" s="142"/>
      <c r="V48" s="123" t="s">
        <v>617</v>
      </c>
    </row>
    <row r="49" spans="1:22" ht="25.5" hidden="1" x14ac:dyDescent="0.25">
      <c r="A49" s="80" t="s">
        <v>367</v>
      </c>
      <c r="B49" s="46" t="s">
        <v>148</v>
      </c>
      <c r="C49" s="44" t="s">
        <v>295</v>
      </c>
      <c r="D49" s="44" t="s">
        <v>206</v>
      </c>
      <c r="E49" s="44" t="s">
        <v>207</v>
      </c>
      <c r="F49" s="44" t="s">
        <v>190</v>
      </c>
      <c r="G49" s="44">
        <v>2023</v>
      </c>
      <c r="H49" s="44" t="s">
        <v>401</v>
      </c>
      <c r="I49" s="44"/>
      <c r="J49" s="88">
        <v>44927</v>
      </c>
      <c r="K49" s="160">
        <v>45291</v>
      </c>
      <c r="L49" s="44"/>
      <c r="M49" s="44" t="str">
        <f t="shared" si="4"/>
        <v/>
      </c>
      <c r="N49" s="44"/>
      <c r="O49" s="44"/>
      <c r="P49" s="44"/>
      <c r="Q49" s="44"/>
      <c r="R49" s="44"/>
      <c r="S49" s="109" t="s">
        <v>405</v>
      </c>
      <c r="T49" s="129"/>
      <c r="U49" s="129"/>
      <c r="V49" s="123"/>
    </row>
    <row r="50" spans="1:22" ht="45" hidden="1" x14ac:dyDescent="0.25">
      <c r="A50" s="80" t="s">
        <v>366</v>
      </c>
      <c r="B50" s="46" t="s">
        <v>376</v>
      </c>
      <c r="C50" s="44" t="s">
        <v>137</v>
      </c>
      <c r="D50" s="44" t="s">
        <v>135</v>
      </c>
      <c r="E50" s="44" t="s">
        <v>136</v>
      </c>
      <c r="F50" s="44" t="s">
        <v>131</v>
      </c>
      <c r="G50" s="44">
        <v>2024</v>
      </c>
      <c r="H50" s="44" t="s">
        <v>491</v>
      </c>
      <c r="I50" s="44" t="s">
        <v>482</v>
      </c>
      <c r="J50" s="88">
        <v>45292</v>
      </c>
      <c r="K50" s="88">
        <v>45657</v>
      </c>
      <c r="L50" s="44"/>
      <c r="M50" s="44" t="str">
        <f t="shared" si="4"/>
        <v/>
      </c>
      <c r="N50" s="44"/>
      <c r="O50" s="44"/>
      <c r="P50" s="44"/>
      <c r="Q50" s="46" t="s">
        <v>448</v>
      </c>
      <c r="R50" s="91">
        <v>1</v>
      </c>
      <c r="S50" s="44" t="s">
        <v>1</v>
      </c>
      <c r="T50" s="129" t="s">
        <v>609</v>
      </c>
      <c r="U50" s="129"/>
      <c r="V50" s="123" t="s">
        <v>610</v>
      </c>
    </row>
    <row r="51" spans="1:22" ht="56.25" hidden="1" x14ac:dyDescent="0.25">
      <c r="A51" s="80" t="s">
        <v>367</v>
      </c>
      <c r="B51" s="46" t="s">
        <v>148</v>
      </c>
      <c r="C51" s="44" t="s">
        <v>212</v>
      </c>
      <c r="D51" s="44" t="s">
        <v>213</v>
      </c>
      <c r="E51" s="44" t="s">
        <v>548</v>
      </c>
      <c r="F51" s="44" t="s">
        <v>190</v>
      </c>
      <c r="G51" s="44">
        <v>2023</v>
      </c>
      <c r="H51" s="44" t="s">
        <v>500</v>
      </c>
      <c r="I51" s="44" t="s">
        <v>484</v>
      </c>
      <c r="J51" s="88">
        <v>44927</v>
      </c>
      <c r="K51" s="160">
        <v>45291</v>
      </c>
      <c r="L51" s="44"/>
      <c r="M51" s="44" t="str">
        <f t="shared" si="4"/>
        <v/>
      </c>
      <c r="N51" s="44"/>
      <c r="O51" s="44"/>
      <c r="P51" s="44"/>
      <c r="Q51" s="112" t="s">
        <v>549</v>
      </c>
      <c r="R51" s="96">
        <f>12/15</f>
        <v>0.8</v>
      </c>
      <c r="S51" s="46" t="s">
        <v>417</v>
      </c>
      <c r="T51" s="129" t="s">
        <v>586</v>
      </c>
      <c r="U51" s="129" t="s">
        <v>498</v>
      </c>
      <c r="V51" s="122" t="s">
        <v>563</v>
      </c>
    </row>
    <row r="52" spans="1:22" ht="91.5" hidden="1" customHeight="1" x14ac:dyDescent="0.25">
      <c r="A52" s="80" t="s">
        <v>366</v>
      </c>
      <c r="B52" s="46" t="s">
        <v>58</v>
      </c>
      <c r="C52" s="44" t="s">
        <v>315</v>
      </c>
      <c r="D52" s="44" t="s">
        <v>132</v>
      </c>
      <c r="E52" s="44" t="s">
        <v>133</v>
      </c>
      <c r="F52" s="44" t="s">
        <v>67</v>
      </c>
      <c r="G52" s="44">
        <v>2024</v>
      </c>
      <c r="H52" s="44" t="s">
        <v>414</v>
      </c>
      <c r="I52" s="44" t="s">
        <v>483</v>
      </c>
      <c r="J52" s="88">
        <v>45292</v>
      </c>
      <c r="K52" s="88">
        <v>45657</v>
      </c>
      <c r="L52" s="44"/>
      <c r="M52" s="44" t="str">
        <f t="shared" si="4"/>
        <v/>
      </c>
      <c r="N52" s="44"/>
      <c r="O52" s="44"/>
      <c r="P52" s="44"/>
      <c r="Q52" s="46" t="s">
        <v>485</v>
      </c>
      <c r="R52" s="91">
        <v>1</v>
      </c>
      <c r="S52" s="44" t="s">
        <v>1</v>
      </c>
      <c r="T52" s="129" t="s">
        <v>633</v>
      </c>
      <c r="U52" s="129"/>
      <c r="V52" s="123" t="s">
        <v>632</v>
      </c>
    </row>
    <row r="53" spans="1:22" ht="78" hidden="1" customHeight="1" x14ac:dyDescent="0.25">
      <c r="A53" s="80" t="s">
        <v>367</v>
      </c>
      <c r="B53" s="46" t="s">
        <v>148</v>
      </c>
      <c r="C53" s="44" t="s">
        <v>306</v>
      </c>
      <c r="D53" s="44" t="s">
        <v>476</v>
      </c>
      <c r="E53" s="44" t="s">
        <v>308</v>
      </c>
      <c r="F53" s="44" t="s">
        <v>208</v>
      </c>
      <c r="G53" s="44">
        <v>2023</v>
      </c>
      <c r="H53" s="44" t="s">
        <v>477</v>
      </c>
      <c r="I53" s="49" t="s">
        <v>482</v>
      </c>
      <c r="J53" s="88">
        <v>44927</v>
      </c>
      <c r="K53" s="160">
        <v>45291</v>
      </c>
      <c r="L53" s="44"/>
      <c r="M53" s="44" t="str">
        <f t="shared" si="4"/>
        <v/>
      </c>
      <c r="N53" s="44"/>
      <c r="O53" s="44"/>
      <c r="P53" s="44"/>
      <c r="Q53" s="46" t="s">
        <v>448</v>
      </c>
      <c r="R53" s="91">
        <v>1</v>
      </c>
      <c r="S53" s="46" t="s">
        <v>1</v>
      </c>
      <c r="T53" s="129"/>
      <c r="U53" s="129"/>
      <c r="V53" s="123" t="s">
        <v>579</v>
      </c>
    </row>
    <row r="54" spans="1:22" ht="60" hidden="1" customHeight="1" x14ac:dyDescent="0.25">
      <c r="A54" s="80" t="s">
        <v>366</v>
      </c>
      <c r="B54" s="46" t="s">
        <v>371</v>
      </c>
      <c r="C54" s="44" t="s">
        <v>317</v>
      </c>
      <c r="D54" s="44" t="s">
        <v>142</v>
      </c>
      <c r="E54" s="44" t="s">
        <v>143</v>
      </c>
      <c r="F54" s="44" t="s">
        <v>144</v>
      </c>
      <c r="G54" s="44">
        <v>2024</v>
      </c>
      <c r="H54" s="44" t="s">
        <v>250</v>
      </c>
      <c r="I54" s="44" t="s">
        <v>482</v>
      </c>
      <c r="J54" s="88">
        <v>45292</v>
      </c>
      <c r="K54" s="88">
        <v>45657</v>
      </c>
      <c r="L54" s="44"/>
      <c r="M54" s="44" t="str">
        <f t="shared" si="4"/>
        <v/>
      </c>
      <c r="N54" s="44"/>
      <c r="O54" s="44"/>
      <c r="P54" s="44"/>
      <c r="Q54" s="46" t="s">
        <v>448</v>
      </c>
      <c r="R54" s="91">
        <v>1</v>
      </c>
      <c r="S54" s="44" t="s">
        <v>1</v>
      </c>
      <c r="T54" s="129" t="s">
        <v>604</v>
      </c>
      <c r="U54" s="129"/>
      <c r="V54" s="123"/>
    </row>
    <row r="55" spans="1:22" ht="65.25" hidden="1" customHeight="1" x14ac:dyDescent="0.25">
      <c r="A55" s="80" t="s">
        <v>367</v>
      </c>
      <c r="B55" s="46" t="s">
        <v>148</v>
      </c>
      <c r="C55" s="44" t="s">
        <v>192</v>
      </c>
      <c r="D55" s="44" t="s">
        <v>193</v>
      </c>
      <c r="E55" s="44" t="s">
        <v>195</v>
      </c>
      <c r="F55" s="44" t="s">
        <v>194</v>
      </c>
      <c r="G55" s="44">
        <v>2023</v>
      </c>
      <c r="H55" s="44" t="s">
        <v>553</v>
      </c>
      <c r="I55" s="115"/>
      <c r="J55" s="88">
        <v>44927</v>
      </c>
      <c r="K55" s="160">
        <v>45291</v>
      </c>
      <c r="L55" s="44"/>
      <c r="M55" s="44" t="str">
        <f t="shared" si="4"/>
        <v/>
      </c>
      <c r="N55" s="44"/>
      <c r="O55" s="44"/>
      <c r="P55" s="44"/>
      <c r="Q55" s="112" t="s">
        <v>448</v>
      </c>
      <c r="R55" s="44" t="e">
        <f>Tabela2[[#This Row],[REALIZADO QUANTIDADE]]/Tabela2[[#This Row],[ESTIMATIVO TOTAL ]]</f>
        <v>#DIV/0!</v>
      </c>
      <c r="S55" s="46" t="s">
        <v>9</v>
      </c>
      <c r="T55" s="128" t="s">
        <v>647</v>
      </c>
      <c r="U55" s="129" t="s">
        <v>583</v>
      </c>
      <c r="V55" s="123"/>
    </row>
    <row r="56" spans="1:22" ht="38.25" hidden="1" x14ac:dyDescent="0.25">
      <c r="A56" s="80" t="s">
        <v>60</v>
      </c>
      <c r="B56" s="46" t="s">
        <v>378</v>
      </c>
      <c r="C56" s="46" t="s">
        <v>223</v>
      </c>
      <c r="D56" s="46" t="s">
        <v>166</v>
      </c>
      <c r="E56" s="46" t="s">
        <v>224</v>
      </c>
      <c r="F56" s="46" t="s">
        <v>167</v>
      </c>
      <c r="G56" s="44">
        <v>2024</v>
      </c>
      <c r="H56" s="44" t="s">
        <v>326</v>
      </c>
      <c r="I56" s="44" t="s">
        <v>484</v>
      </c>
      <c r="J56" s="89">
        <v>45292</v>
      </c>
      <c r="K56" s="89">
        <v>45657</v>
      </c>
      <c r="L56" s="46"/>
      <c r="M56" s="46" t="str">
        <f t="shared" si="4"/>
        <v/>
      </c>
      <c r="N56" s="46"/>
      <c r="O56" s="46"/>
      <c r="P56" s="46"/>
      <c r="Q56" s="112" t="s">
        <v>439</v>
      </c>
      <c r="R56" s="49">
        <v>1</v>
      </c>
      <c r="S56" s="44" t="s">
        <v>1</v>
      </c>
      <c r="T56" s="133"/>
      <c r="U56" s="129"/>
      <c r="V56" s="122" t="s">
        <v>596</v>
      </c>
    </row>
    <row r="57" spans="1:22" ht="41.25" hidden="1" x14ac:dyDescent="0.25">
      <c r="A57" s="80" t="s">
        <v>368</v>
      </c>
      <c r="B57" s="46" t="s">
        <v>387</v>
      </c>
      <c r="C57" s="46" t="s">
        <v>285</v>
      </c>
      <c r="D57" s="46" t="s">
        <v>286</v>
      </c>
      <c r="E57" s="46" t="s">
        <v>287</v>
      </c>
      <c r="F57" s="46" t="s">
        <v>289</v>
      </c>
      <c r="G57" s="44">
        <v>2023</v>
      </c>
      <c r="H57" s="166" t="s">
        <v>534</v>
      </c>
      <c r="I57" s="44" t="s">
        <v>484</v>
      </c>
      <c r="J57" s="89">
        <v>44927</v>
      </c>
      <c r="K57" s="161">
        <v>45291</v>
      </c>
      <c r="L57" s="46"/>
      <c r="M57" s="46" t="str">
        <f>IF(L57=0,"",L57-K58)</f>
        <v/>
      </c>
      <c r="N57" s="46"/>
      <c r="O57" s="46"/>
      <c r="P57" s="46"/>
      <c r="Q57" s="112" t="s">
        <v>439</v>
      </c>
      <c r="R57" s="98">
        <f>2/2</f>
        <v>1</v>
      </c>
      <c r="S57" s="46" t="s">
        <v>1</v>
      </c>
      <c r="T57" s="129"/>
      <c r="U57" s="129"/>
      <c r="V57" s="122" t="s">
        <v>563</v>
      </c>
    </row>
    <row r="58" spans="1:22" ht="157.5" hidden="1" customHeight="1" x14ac:dyDescent="0.25">
      <c r="A58" s="80" t="s">
        <v>60</v>
      </c>
      <c r="B58" s="46" t="s">
        <v>379</v>
      </c>
      <c r="C58" s="46" t="s">
        <v>160</v>
      </c>
      <c r="D58" s="46" t="s">
        <v>159</v>
      </c>
      <c r="E58" s="46" t="s">
        <v>246</v>
      </c>
      <c r="F58" s="46" t="s">
        <v>161</v>
      </c>
      <c r="G58" s="44">
        <v>2024</v>
      </c>
      <c r="H58" s="49" t="s">
        <v>540</v>
      </c>
      <c r="I58" s="49" t="s">
        <v>483</v>
      </c>
      <c r="J58" s="88">
        <v>45292</v>
      </c>
      <c r="K58" s="88">
        <v>45657</v>
      </c>
      <c r="L58" s="46"/>
      <c r="M58" s="46" t="str">
        <f t="shared" ref="M58:M72" si="5">IF(L58=0,"",L58-K58)</f>
        <v/>
      </c>
      <c r="N58" s="46"/>
      <c r="O58" s="46"/>
      <c r="P58" s="46"/>
      <c r="Q58" s="46" t="s">
        <v>651</v>
      </c>
      <c r="R58" s="49">
        <v>1</v>
      </c>
      <c r="S58" s="44" t="s">
        <v>1</v>
      </c>
      <c r="T58" s="129" t="s">
        <v>663</v>
      </c>
      <c r="U58" s="129"/>
      <c r="V58" s="123" t="s">
        <v>650</v>
      </c>
    </row>
    <row r="59" spans="1:22" ht="41.25" hidden="1" x14ac:dyDescent="0.25">
      <c r="A59" s="80" t="s">
        <v>60</v>
      </c>
      <c r="B59" s="46" t="s">
        <v>378</v>
      </c>
      <c r="C59" s="46" t="s">
        <v>223</v>
      </c>
      <c r="D59" s="46" t="s">
        <v>166</v>
      </c>
      <c r="E59" s="46" t="s">
        <v>224</v>
      </c>
      <c r="F59" s="46" t="s">
        <v>167</v>
      </c>
      <c r="G59" s="44">
        <v>2023</v>
      </c>
      <c r="H59" s="44" t="s">
        <v>325</v>
      </c>
      <c r="I59" s="44" t="s">
        <v>484</v>
      </c>
      <c r="J59" s="89">
        <v>44927</v>
      </c>
      <c r="K59" s="161">
        <v>45291</v>
      </c>
      <c r="L59" s="46"/>
      <c r="M59" s="46" t="str">
        <f t="shared" si="5"/>
        <v/>
      </c>
      <c r="N59" s="46"/>
      <c r="O59" s="46"/>
      <c r="P59" s="46"/>
      <c r="Q59" s="112" t="s">
        <v>439</v>
      </c>
      <c r="R59" s="98">
        <f>16/16</f>
        <v>1</v>
      </c>
      <c r="S59" s="46" t="s">
        <v>1</v>
      </c>
      <c r="T59" s="133"/>
      <c r="U59" s="129"/>
      <c r="V59" s="122" t="s">
        <v>563</v>
      </c>
    </row>
    <row r="60" spans="1:22" ht="76.5" hidden="1" x14ac:dyDescent="0.25">
      <c r="A60" s="80" t="s">
        <v>60</v>
      </c>
      <c r="B60" s="46" t="s">
        <v>390</v>
      </c>
      <c r="C60" s="46" t="s">
        <v>235</v>
      </c>
      <c r="D60" s="46" t="s">
        <v>228</v>
      </c>
      <c r="E60" s="46" t="s">
        <v>226</v>
      </c>
      <c r="F60" s="46" t="s">
        <v>227</v>
      </c>
      <c r="G60" s="44">
        <v>2024</v>
      </c>
      <c r="H60" s="49" t="s">
        <v>242</v>
      </c>
      <c r="I60" s="49" t="s">
        <v>483</v>
      </c>
      <c r="J60" s="88">
        <v>45292</v>
      </c>
      <c r="K60" s="88">
        <v>45657</v>
      </c>
      <c r="L60" s="46"/>
      <c r="M60" s="46" t="str">
        <f t="shared" si="5"/>
        <v/>
      </c>
      <c r="N60" s="46"/>
      <c r="O60" s="46"/>
      <c r="P60" s="46"/>
      <c r="Q60" s="46" t="s">
        <v>437</v>
      </c>
      <c r="R60" s="49">
        <v>0.98229999999999995</v>
      </c>
      <c r="S60" s="44" t="s">
        <v>1</v>
      </c>
      <c r="T60" s="133" t="s">
        <v>601</v>
      </c>
      <c r="U60" s="129"/>
      <c r="V60" s="123" t="s">
        <v>612</v>
      </c>
    </row>
    <row r="61" spans="1:22" ht="39.75" hidden="1" customHeight="1" x14ac:dyDescent="0.25">
      <c r="A61" s="80" t="s">
        <v>366</v>
      </c>
      <c r="B61" s="46" t="s">
        <v>375</v>
      </c>
      <c r="C61" s="44" t="s">
        <v>319</v>
      </c>
      <c r="D61" s="44" t="s">
        <v>150</v>
      </c>
      <c r="E61" s="44" t="s">
        <v>318</v>
      </c>
      <c r="F61" s="44" t="s">
        <v>151</v>
      </c>
      <c r="G61" s="44">
        <v>2023</v>
      </c>
      <c r="H61" s="44" t="s">
        <v>325</v>
      </c>
      <c r="I61" s="44" t="s">
        <v>484</v>
      </c>
      <c r="J61" s="88">
        <v>44927</v>
      </c>
      <c r="K61" s="160">
        <v>45291</v>
      </c>
      <c r="L61" s="44"/>
      <c r="M61" s="44" t="str">
        <f t="shared" si="5"/>
        <v/>
      </c>
      <c r="N61" s="44"/>
      <c r="O61" s="44"/>
      <c r="P61" s="44"/>
      <c r="Q61" s="112" t="s">
        <v>439</v>
      </c>
      <c r="R61" s="96">
        <f>9/9</f>
        <v>1</v>
      </c>
      <c r="S61" s="44" t="s">
        <v>1</v>
      </c>
      <c r="T61" s="129"/>
      <c r="U61" s="129"/>
      <c r="V61" s="122" t="s">
        <v>563</v>
      </c>
    </row>
    <row r="62" spans="1:22" ht="46.5" hidden="1" customHeight="1" x14ac:dyDescent="0.25">
      <c r="A62" s="80" t="s">
        <v>367</v>
      </c>
      <c r="B62" s="46" t="s">
        <v>374</v>
      </c>
      <c r="C62" s="44" t="s">
        <v>220</v>
      </c>
      <c r="D62" s="44" t="s">
        <v>150</v>
      </c>
      <c r="E62" s="44" t="s">
        <v>153</v>
      </c>
      <c r="F62" s="44" t="s">
        <v>151</v>
      </c>
      <c r="G62" s="44">
        <v>2023</v>
      </c>
      <c r="H62" s="44" t="s">
        <v>329</v>
      </c>
      <c r="I62" s="44" t="s">
        <v>484</v>
      </c>
      <c r="J62" s="88">
        <v>44927</v>
      </c>
      <c r="K62" s="160">
        <v>45291</v>
      </c>
      <c r="L62" s="44"/>
      <c r="M62" s="44" t="str">
        <f t="shared" si="5"/>
        <v/>
      </c>
      <c r="N62" s="44"/>
      <c r="O62" s="44"/>
      <c r="P62" s="44"/>
      <c r="Q62" s="112" t="s">
        <v>439</v>
      </c>
      <c r="R62" s="91">
        <v>0.67</v>
      </c>
      <c r="S62" s="164" t="s">
        <v>417</v>
      </c>
      <c r="T62" s="129" t="s">
        <v>556</v>
      </c>
      <c r="U62" s="129"/>
      <c r="V62" s="169" t="s">
        <v>563</v>
      </c>
    </row>
    <row r="63" spans="1:22" ht="42.75" hidden="1" customHeight="1" x14ac:dyDescent="0.25">
      <c r="A63" s="80" t="s">
        <v>531</v>
      </c>
      <c r="B63" s="46" t="s">
        <v>384</v>
      </c>
      <c r="C63" s="46" t="s">
        <v>274</v>
      </c>
      <c r="D63" s="44" t="s">
        <v>150</v>
      </c>
      <c r="E63" s="46" t="s">
        <v>267</v>
      </c>
      <c r="F63" s="77" t="s">
        <v>363</v>
      </c>
      <c r="G63" s="44">
        <v>2023</v>
      </c>
      <c r="H63" s="46" t="s">
        <v>352</v>
      </c>
      <c r="I63" s="46" t="s">
        <v>484</v>
      </c>
      <c r="J63" s="88">
        <v>44927</v>
      </c>
      <c r="K63" s="160">
        <v>45291</v>
      </c>
      <c r="L63" s="89">
        <v>45291</v>
      </c>
      <c r="M63" s="77">
        <f t="shared" si="5"/>
        <v>0</v>
      </c>
      <c r="N63" s="77"/>
      <c r="O63" s="77"/>
      <c r="P63" s="77"/>
      <c r="Q63" s="112" t="s">
        <v>439</v>
      </c>
      <c r="R63" s="94">
        <f>4/4</f>
        <v>1</v>
      </c>
      <c r="S63" s="46" t="s">
        <v>1</v>
      </c>
      <c r="T63" s="129"/>
      <c r="U63" s="129"/>
      <c r="V63" s="122" t="s">
        <v>563</v>
      </c>
    </row>
    <row r="64" spans="1:22" ht="99" hidden="1" x14ac:dyDescent="0.25">
      <c r="A64" s="80" t="s">
        <v>60</v>
      </c>
      <c r="B64" s="46" t="s">
        <v>378</v>
      </c>
      <c r="C64" s="46" t="s">
        <v>397</v>
      </c>
      <c r="D64" s="46" t="s">
        <v>221</v>
      </c>
      <c r="E64" s="46" t="s">
        <v>225</v>
      </c>
      <c r="F64" s="46" t="s">
        <v>165</v>
      </c>
      <c r="G64" s="44">
        <v>2024</v>
      </c>
      <c r="H64" s="46" t="s">
        <v>469</v>
      </c>
      <c r="I64" s="46" t="s">
        <v>483</v>
      </c>
      <c r="J64" s="88">
        <v>45292</v>
      </c>
      <c r="K64" s="88">
        <v>45657</v>
      </c>
      <c r="L64" s="46"/>
      <c r="M64" s="46" t="str">
        <f t="shared" si="5"/>
        <v/>
      </c>
      <c r="N64" s="46"/>
      <c r="O64" s="46"/>
      <c r="P64" s="46"/>
      <c r="Q64" s="46" t="s">
        <v>470</v>
      </c>
      <c r="R64" s="49">
        <v>1</v>
      </c>
      <c r="S64" s="44" t="s">
        <v>1</v>
      </c>
      <c r="T64" s="133" t="s">
        <v>627</v>
      </c>
      <c r="U64" s="129"/>
      <c r="V64" s="123" t="s">
        <v>613</v>
      </c>
    </row>
    <row r="65" spans="1:22" ht="51" hidden="1" x14ac:dyDescent="0.25">
      <c r="A65" s="80" t="s">
        <v>60</v>
      </c>
      <c r="B65" s="46" t="s">
        <v>390</v>
      </c>
      <c r="C65" s="46" t="s">
        <v>236</v>
      </c>
      <c r="D65" s="46" t="s">
        <v>237</v>
      </c>
      <c r="E65" s="46" t="s">
        <v>238</v>
      </c>
      <c r="F65" s="46" t="s">
        <v>59</v>
      </c>
      <c r="G65" s="44">
        <v>2024</v>
      </c>
      <c r="H65" s="91" t="s">
        <v>321</v>
      </c>
      <c r="I65" s="91" t="s">
        <v>483</v>
      </c>
      <c r="J65" s="88">
        <v>45292</v>
      </c>
      <c r="K65" s="88">
        <v>45657</v>
      </c>
      <c r="L65" s="46"/>
      <c r="M65" s="46" t="str">
        <f t="shared" si="5"/>
        <v/>
      </c>
      <c r="N65" s="46"/>
      <c r="O65" s="46"/>
      <c r="P65" s="46"/>
      <c r="Q65" s="46" t="s">
        <v>438</v>
      </c>
      <c r="R65" s="49">
        <v>1</v>
      </c>
      <c r="S65" s="44" t="s">
        <v>1</v>
      </c>
      <c r="T65" s="133" t="s">
        <v>608</v>
      </c>
      <c r="U65" s="129"/>
      <c r="V65" s="123" t="s">
        <v>611</v>
      </c>
    </row>
    <row r="66" spans="1:22" ht="56.25" hidden="1" x14ac:dyDescent="0.25">
      <c r="A66" s="80" t="s">
        <v>450</v>
      </c>
      <c r="B66" s="46" t="s">
        <v>383</v>
      </c>
      <c r="C66" s="46" t="s">
        <v>360</v>
      </c>
      <c r="D66" s="120" t="s">
        <v>464</v>
      </c>
      <c r="E66" s="46" t="s">
        <v>264</v>
      </c>
      <c r="F66" s="77" t="s">
        <v>362</v>
      </c>
      <c r="G66" s="44">
        <v>2024</v>
      </c>
      <c r="H66" s="49" t="s">
        <v>616</v>
      </c>
      <c r="I66" s="49" t="s">
        <v>483</v>
      </c>
      <c r="J66" s="88">
        <v>45292</v>
      </c>
      <c r="K66" s="88">
        <v>45657</v>
      </c>
      <c r="L66" s="89">
        <v>45657</v>
      </c>
      <c r="M66" s="77">
        <f t="shared" si="5"/>
        <v>0</v>
      </c>
      <c r="N66" s="77"/>
      <c r="O66" s="77"/>
      <c r="P66" s="77"/>
      <c r="Q66" s="44" t="s">
        <v>615</v>
      </c>
      <c r="R66" s="167">
        <v>1</v>
      </c>
      <c r="S66" s="44" t="s">
        <v>1</v>
      </c>
      <c r="T66" s="129" t="s">
        <v>614</v>
      </c>
      <c r="U66" s="129"/>
      <c r="V66" s="122" t="s">
        <v>589</v>
      </c>
    </row>
    <row r="67" spans="1:22" ht="109.5" hidden="1" customHeight="1" x14ac:dyDescent="0.25">
      <c r="A67" s="80" t="s">
        <v>367</v>
      </c>
      <c r="B67" s="46" t="s">
        <v>148</v>
      </c>
      <c r="C67" s="44" t="s">
        <v>457</v>
      </c>
      <c r="D67" s="44" t="s">
        <v>502</v>
      </c>
      <c r="E67" s="44" t="s">
        <v>458</v>
      </c>
      <c r="F67" s="44" t="s">
        <v>202</v>
      </c>
      <c r="G67" s="44">
        <v>2023</v>
      </c>
      <c r="H67" s="44" t="s">
        <v>459</v>
      </c>
      <c r="I67" s="44" t="s">
        <v>483</v>
      </c>
      <c r="J67" s="89">
        <v>44927</v>
      </c>
      <c r="K67" s="161">
        <v>45291</v>
      </c>
      <c r="L67" s="44"/>
      <c r="M67" s="44" t="str">
        <f t="shared" si="5"/>
        <v/>
      </c>
      <c r="N67" s="44">
        <v>3</v>
      </c>
      <c r="O67" s="44">
        <v>3</v>
      </c>
      <c r="P67" s="44"/>
      <c r="Q67" s="44" t="s">
        <v>461</v>
      </c>
      <c r="R67" s="96">
        <f>Tabela2[[#This Row],[REALIZADO QUANTIDADE]]/Tabela2[[#This Row],[META QUANTIDADE]]</f>
        <v>0</v>
      </c>
      <c r="S67" s="46" t="s">
        <v>5</v>
      </c>
      <c r="T67" s="129" t="s">
        <v>545</v>
      </c>
      <c r="U67" s="129"/>
      <c r="V67" s="123"/>
    </row>
    <row r="68" spans="1:22" ht="51" hidden="1" x14ac:dyDescent="0.25">
      <c r="A68" s="80" t="s">
        <v>450</v>
      </c>
      <c r="B68" s="46" t="s">
        <v>375</v>
      </c>
      <c r="C68" s="46" t="s">
        <v>273</v>
      </c>
      <c r="D68" s="46" t="s">
        <v>279</v>
      </c>
      <c r="E68" s="44" t="s">
        <v>280</v>
      </c>
      <c r="F68" s="77" t="s">
        <v>281</v>
      </c>
      <c r="G68" s="44">
        <v>2024</v>
      </c>
      <c r="H68" s="103" t="s">
        <v>326</v>
      </c>
      <c r="I68" s="44" t="s">
        <v>484</v>
      </c>
      <c r="J68" s="88">
        <v>45292</v>
      </c>
      <c r="K68" s="88">
        <v>45657</v>
      </c>
      <c r="L68" s="89">
        <v>45657</v>
      </c>
      <c r="M68" s="77">
        <f t="shared" si="5"/>
        <v>0</v>
      </c>
      <c r="N68" s="77"/>
      <c r="O68" s="77"/>
      <c r="P68" s="77"/>
      <c r="Q68" s="112" t="s">
        <v>439</v>
      </c>
      <c r="R68" s="167">
        <v>1</v>
      </c>
      <c r="S68" s="44" t="s">
        <v>1</v>
      </c>
      <c r="T68" s="129"/>
      <c r="U68" s="129"/>
      <c r="V68" s="122" t="s">
        <v>596</v>
      </c>
    </row>
    <row r="69" spans="1:22" ht="51" hidden="1" x14ac:dyDescent="0.25">
      <c r="A69" s="80" t="s">
        <v>60</v>
      </c>
      <c r="B69" s="46" t="s">
        <v>379</v>
      </c>
      <c r="C69" s="46" t="s">
        <v>160</v>
      </c>
      <c r="D69" s="46" t="s">
        <v>159</v>
      </c>
      <c r="E69" s="46" t="s">
        <v>246</v>
      </c>
      <c r="F69" s="46" t="s">
        <v>161</v>
      </c>
      <c r="G69" s="44">
        <v>2023</v>
      </c>
      <c r="H69" s="49" t="s">
        <v>539</v>
      </c>
      <c r="I69" s="49" t="s">
        <v>483</v>
      </c>
      <c r="J69" s="88">
        <v>44927</v>
      </c>
      <c r="K69" s="160">
        <v>45291</v>
      </c>
      <c r="L69" s="46"/>
      <c r="M69" s="46" t="str">
        <f t="shared" si="5"/>
        <v/>
      </c>
      <c r="N69" s="46"/>
      <c r="O69" s="46"/>
      <c r="P69" s="46"/>
      <c r="Q69" s="46" t="s">
        <v>454</v>
      </c>
      <c r="R69" s="98">
        <v>0.25</v>
      </c>
      <c r="S69" s="46" t="s">
        <v>418</v>
      </c>
      <c r="T69" s="123"/>
      <c r="U69" s="129"/>
      <c r="V69" s="122" t="s">
        <v>573</v>
      </c>
    </row>
    <row r="70" spans="1:22" ht="52.5" hidden="1" customHeight="1" x14ac:dyDescent="0.25">
      <c r="A70" s="80" t="s">
        <v>450</v>
      </c>
      <c r="B70" s="46" t="s">
        <v>381</v>
      </c>
      <c r="C70" s="46" t="s">
        <v>276</v>
      </c>
      <c r="D70" s="46" t="s">
        <v>468</v>
      </c>
      <c r="E70" s="46" t="s">
        <v>261</v>
      </c>
      <c r="F70" s="46" t="s">
        <v>171</v>
      </c>
      <c r="G70" s="44">
        <v>2024</v>
      </c>
      <c r="H70" s="49" t="s">
        <v>465</v>
      </c>
      <c r="I70" s="49" t="s">
        <v>482</v>
      </c>
      <c r="J70" s="88">
        <v>45292</v>
      </c>
      <c r="K70" s="88">
        <v>45657</v>
      </c>
      <c r="L70" s="89">
        <v>45657</v>
      </c>
      <c r="M70" s="79">
        <f t="shared" si="5"/>
        <v>0</v>
      </c>
      <c r="N70" s="79"/>
      <c r="O70" s="79"/>
      <c r="P70" s="79"/>
      <c r="Q70" s="46" t="s">
        <v>448</v>
      </c>
      <c r="R70" s="116">
        <v>1</v>
      </c>
      <c r="S70" s="44" t="s">
        <v>1</v>
      </c>
      <c r="T70" s="129"/>
      <c r="U70" s="129"/>
      <c r="V70" s="169" t="s">
        <v>602</v>
      </c>
    </row>
    <row r="71" spans="1:22" ht="51" hidden="1" x14ac:dyDescent="0.25">
      <c r="A71" s="80" t="s">
        <v>367</v>
      </c>
      <c r="B71" s="46" t="s">
        <v>148</v>
      </c>
      <c r="C71" s="44" t="s">
        <v>184</v>
      </c>
      <c r="D71" s="44" t="s">
        <v>185</v>
      </c>
      <c r="E71" s="44" t="s">
        <v>187</v>
      </c>
      <c r="F71" s="44" t="s">
        <v>186</v>
      </c>
      <c r="G71" s="44">
        <v>2023</v>
      </c>
      <c r="H71" s="44" t="s">
        <v>296</v>
      </c>
      <c r="I71" s="44" t="s">
        <v>483</v>
      </c>
      <c r="J71" s="88">
        <v>44927</v>
      </c>
      <c r="K71" s="160">
        <v>45291</v>
      </c>
      <c r="L71" s="44"/>
      <c r="M71" s="44" t="str">
        <f t="shared" si="5"/>
        <v/>
      </c>
      <c r="N71" s="44"/>
      <c r="O71" s="44"/>
      <c r="P71" s="44"/>
      <c r="Q71" s="112" t="s">
        <v>446</v>
      </c>
      <c r="R71" s="96">
        <f>4/4</f>
        <v>1</v>
      </c>
      <c r="S71" s="46" t="s">
        <v>1</v>
      </c>
      <c r="T71" s="129"/>
      <c r="U71" s="129"/>
      <c r="V71" s="122" t="s">
        <v>565</v>
      </c>
    </row>
    <row r="72" spans="1:22" ht="76.5" hidden="1" customHeight="1" x14ac:dyDescent="0.25">
      <c r="A72" s="80" t="s">
        <v>450</v>
      </c>
      <c r="B72" s="46" t="s">
        <v>382</v>
      </c>
      <c r="C72" s="46" t="s">
        <v>259</v>
      </c>
      <c r="D72" s="46" t="s">
        <v>255</v>
      </c>
      <c r="E72" s="46" t="s">
        <v>254</v>
      </c>
      <c r="F72" s="46" t="s">
        <v>168</v>
      </c>
      <c r="G72" s="44">
        <v>2024</v>
      </c>
      <c r="H72" s="49" t="s">
        <v>257</v>
      </c>
      <c r="I72" s="49" t="s">
        <v>483</v>
      </c>
      <c r="J72" s="88">
        <v>45292</v>
      </c>
      <c r="K72" s="88">
        <v>45657</v>
      </c>
      <c r="L72" s="89">
        <v>45657</v>
      </c>
      <c r="M72" s="46">
        <f t="shared" si="5"/>
        <v>0</v>
      </c>
      <c r="N72" s="46"/>
      <c r="O72" s="46"/>
      <c r="P72" s="46"/>
      <c r="Q72" s="112" t="s">
        <v>447</v>
      </c>
      <c r="R72" s="46" t="e">
        <f>Tabela2[[#This Row],[REALIZADO QUANTIDADE]]/Tabela2[[#This Row],[ESTIMATIVO TOTAL ]]</f>
        <v>#DIV/0!</v>
      </c>
      <c r="S72" s="44" t="s">
        <v>1</v>
      </c>
      <c r="T72" s="129" t="s">
        <v>635</v>
      </c>
      <c r="U72" s="129"/>
      <c r="V72" s="123" t="s">
        <v>634</v>
      </c>
    </row>
    <row r="73" spans="1:22" ht="38.25" hidden="1" x14ac:dyDescent="0.25">
      <c r="A73" s="80" t="s">
        <v>367</v>
      </c>
      <c r="B73" s="46" t="s">
        <v>148</v>
      </c>
      <c r="C73" s="44" t="s">
        <v>209</v>
      </c>
      <c r="D73" s="44" t="s">
        <v>338</v>
      </c>
      <c r="E73" s="44" t="s">
        <v>211</v>
      </c>
      <c r="F73" s="44" t="s">
        <v>210</v>
      </c>
      <c r="G73" s="44">
        <v>2023</v>
      </c>
      <c r="H73" s="44" t="s">
        <v>398</v>
      </c>
      <c r="I73" s="44" t="s">
        <v>482</v>
      </c>
      <c r="J73" s="89">
        <v>44927</v>
      </c>
      <c r="K73" s="163">
        <v>45291</v>
      </c>
      <c r="L73" s="88"/>
      <c r="M73" s="44" t="str">
        <f>IF(L73=0,"",L73-K74)</f>
        <v/>
      </c>
      <c r="N73" s="44"/>
      <c r="O73" s="44"/>
      <c r="P73" s="44"/>
      <c r="Q73" s="44" t="s">
        <v>448</v>
      </c>
      <c r="R73" s="91">
        <v>1</v>
      </c>
      <c r="S73" s="44" t="s">
        <v>1</v>
      </c>
      <c r="T73" s="168"/>
      <c r="U73" s="129"/>
      <c r="V73" s="122" t="s">
        <v>520</v>
      </c>
    </row>
    <row r="74" spans="1:22" ht="76.5" hidden="1" customHeight="1" x14ac:dyDescent="0.25">
      <c r="A74" s="80" t="s">
        <v>367</v>
      </c>
      <c r="B74" s="46" t="s">
        <v>148</v>
      </c>
      <c r="C74" s="44" t="s">
        <v>188</v>
      </c>
      <c r="D74" s="44" t="s">
        <v>480</v>
      </c>
      <c r="E74" s="44" t="s">
        <v>191</v>
      </c>
      <c r="F74" s="44" t="s">
        <v>190</v>
      </c>
      <c r="G74" s="44">
        <v>2024</v>
      </c>
      <c r="H74" s="44" t="s">
        <v>344</v>
      </c>
      <c r="I74" s="44" t="s">
        <v>483</v>
      </c>
      <c r="J74" s="88">
        <v>45292</v>
      </c>
      <c r="K74" s="88">
        <v>45657</v>
      </c>
      <c r="L74" s="44"/>
      <c r="M74" s="44" t="str">
        <f t="shared" ref="M74:M89" si="6">IF(L74=0,"",L74-K74)</f>
        <v/>
      </c>
      <c r="N74" s="44"/>
      <c r="O74" s="44"/>
      <c r="P74" s="44"/>
      <c r="Q74" s="112" t="s">
        <v>445</v>
      </c>
      <c r="R74" s="44" t="s">
        <v>621</v>
      </c>
      <c r="S74" s="46" t="s">
        <v>1</v>
      </c>
      <c r="T74" s="129" t="s">
        <v>622</v>
      </c>
      <c r="U74" s="129"/>
      <c r="V74" s="122" t="s">
        <v>607</v>
      </c>
    </row>
    <row r="75" spans="1:22" ht="114.75" hidden="1" customHeight="1" x14ac:dyDescent="0.25">
      <c r="A75" s="80" t="s">
        <v>368</v>
      </c>
      <c r="B75" s="46" t="s">
        <v>387</v>
      </c>
      <c r="C75" s="89" t="s">
        <v>293</v>
      </c>
      <c r="D75" s="89" t="s">
        <v>103</v>
      </c>
      <c r="E75" s="46" t="s">
        <v>182</v>
      </c>
      <c r="F75" s="46" t="s">
        <v>289</v>
      </c>
      <c r="G75" s="44">
        <v>2023</v>
      </c>
      <c r="H75" s="44" t="s">
        <v>292</v>
      </c>
      <c r="I75" s="44" t="s">
        <v>482</v>
      </c>
      <c r="J75" s="88">
        <v>44927</v>
      </c>
      <c r="K75" s="160">
        <v>45291</v>
      </c>
      <c r="L75" s="46"/>
      <c r="M75" s="46" t="str">
        <f t="shared" si="6"/>
        <v/>
      </c>
      <c r="N75" s="46"/>
      <c r="O75" s="46"/>
      <c r="P75" s="46"/>
      <c r="Q75" s="46" t="s">
        <v>448</v>
      </c>
      <c r="R75" s="49">
        <v>1</v>
      </c>
      <c r="S75" s="46" t="s">
        <v>1</v>
      </c>
      <c r="T75" s="129"/>
      <c r="U75" s="129"/>
      <c r="V75" s="122" t="s">
        <v>517</v>
      </c>
    </row>
    <row r="76" spans="1:22" ht="76.5" hidden="1" customHeight="1" x14ac:dyDescent="0.25">
      <c r="A76" s="80" t="s">
        <v>367</v>
      </c>
      <c r="B76" s="46" t="s">
        <v>148</v>
      </c>
      <c r="C76" s="44" t="s">
        <v>399</v>
      </c>
      <c r="D76" s="44" t="s">
        <v>204</v>
      </c>
      <c r="E76" s="44" t="s">
        <v>205</v>
      </c>
      <c r="F76" s="44" t="s">
        <v>190</v>
      </c>
      <c r="G76" s="44">
        <v>2024</v>
      </c>
      <c r="H76" s="44" t="s">
        <v>624</v>
      </c>
      <c r="I76" s="44"/>
      <c r="J76" s="88">
        <v>45292</v>
      </c>
      <c r="K76" s="88">
        <v>45657</v>
      </c>
      <c r="L76" s="44"/>
      <c r="M76" s="44" t="str">
        <f t="shared" si="6"/>
        <v/>
      </c>
      <c r="N76" s="44"/>
      <c r="O76" s="44"/>
      <c r="P76" s="44"/>
      <c r="Q76" s="44"/>
      <c r="R76" s="91">
        <v>1.44</v>
      </c>
      <c r="S76" s="44" t="s">
        <v>1</v>
      </c>
      <c r="T76" s="129" t="s">
        <v>630</v>
      </c>
      <c r="U76" s="129"/>
      <c r="V76" s="123" t="s">
        <v>606</v>
      </c>
    </row>
    <row r="77" spans="1:22" ht="63.75" hidden="1" customHeight="1" x14ac:dyDescent="0.25">
      <c r="A77" s="80" t="s">
        <v>366</v>
      </c>
      <c r="B77" s="46" t="s">
        <v>377</v>
      </c>
      <c r="C77" s="44" t="s">
        <v>584</v>
      </c>
      <c r="D77" s="44" t="s">
        <v>129</v>
      </c>
      <c r="E77" s="44" t="s">
        <v>130</v>
      </c>
      <c r="F77" s="44" t="s">
        <v>131</v>
      </c>
      <c r="G77" s="44">
        <v>2023</v>
      </c>
      <c r="H77" s="44" t="s">
        <v>584</v>
      </c>
      <c r="I77" s="44" t="s">
        <v>482</v>
      </c>
      <c r="J77" s="88">
        <v>44927</v>
      </c>
      <c r="K77" s="160">
        <v>45291</v>
      </c>
      <c r="L77" s="44"/>
      <c r="M77" s="44" t="str">
        <f t="shared" si="6"/>
        <v/>
      </c>
      <c r="N77" s="44"/>
      <c r="O77" s="44"/>
      <c r="P77" s="44"/>
      <c r="Q77" s="46" t="s">
        <v>448</v>
      </c>
      <c r="R77" s="91">
        <v>0.5</v>
      </c>
      <c r="S77" s="44" t="s">
        <v>417</v>
      </c>
      <c r="T77" s="129" t="s">
        <v>580</v>
      </c>
      <c r="U77" s="129"/>
      <c r="V77" s="123"/>
    </row>
    <row r="78" spans="1:22" ht="76.5" hidden="1" customHeight="1" x14ac:dyDescent="0.25">
      <c r="A78" s="80" t="s">
        <v>367</v>
      </c>
      <c r="B78" s="46" t="s">
        <v>148</v>
      </c>
      <c r="C78" s="44" t="s">
        <v>295</v>
      </c>
      <c r="D78" s="44" t="s">
        <v>206</v>
      </c>
      <c r="E78" s="44" t="s">
        <v>207</v>
      </c>
      <c r="F78" s="44" t="s">
        <v>190</v>
      </c>
      <c r="G78" s="44">
        <v>2024</v>
      </c>
      <c r="H78" s="182" t="s">
        <v>623</v>
      </c>
      <c r="I78" s="44"/>
      <c r="J78" s="88">
        <v>45292</v>
      </c>
      <c r="K78" s="88">
        <v>45657</v>
      </c>
      <c r="L78" s="44"/>
      <c r="M78" s="44" t="str">
        <f t="shared" si="6"/>
        <v/>
      </c>
      <c r="N78" s="44"/>
      <c r="O78" s="44"/>
      <c r="P78" s="44"/>
      <c r="Q78" s="44"/>
      <c r="R78" s="91">
        <v>1.5018</v>
      </c>
      <c r="S78" s="109" t="s">
        <v>1</v>
      </c>
      <c r="T78" s="129" t="s">
        <v>631</v>
      </c>
      <c r="U78" s="129"/>
      <c r="V78" s="123" t="s">
        <v>606</v>
      </c>
    </row>
    <row r="79" spans="1:22" ht="51" hidden="1" customHeight="1" x14ac:dyDescent="0.25">
      <c r="A79" s="80" t="s">
        <v>450</v>
      </c>
      <c r="B79" s="46" t="s">
        <v>375</v>
      </c>
      <c r="C79" s="46" t="s">
        <v>273</v>
      </c>
      <c r="D79" s="46" t="s">
        <v>279</v>
      </c>
      <c r="E79" s="44" t="s">
        <v>280</v>
      </c>
      <c r="F79" s="77" t="s">
        <v>281</v>
      </c>
      <c r="G79" s="44">
        <v>2023</v>
      </c>
      <c r="H79" s="44" t="s">
        <v>325</v>
      </c>
      <c r="I79" s="44" t="s">
        <v>484</v>
      </c>
      <c r="J79" s="88">
        <v>44927</v>
      </c>
      <c r="K79" s="160">
        <v>45291</v>
      </c>
      <c r="L79" s="89">
        <v>45291</v>
      </c>
      <c r="M79" s="77">
        <f t="shared" si="6"/>
        <v>0</v>
      </c>
      <c r="N79" s="77"/>
      <c r="O79" s="77"/>
      <c r="P79" s="77"/>
      <c r="Q79" s="112" t="s">
        <v>439</v>
      </c>
      <c r="R79" s="94">
        <f>5/5</f>
        <v>1</v>
      </c>
      <c r="S79" s="46" t="s">
        <v>1</v>
      </c>
      <c r="T79" s="129"/>
      <c r="U79" s="129"/>
      <c r="V79" s="122" t="s">
        <v>563</v>
      </c>
    </row>
    <row r="80" spans="1:22" ht="25.5" hidden="1" customHeight="1" x14ac:dyDescent="0.25">
      <c r="A80" s="80" t="s">
        <v>367</v>
      </c>
      <c r="B80" s="46" t="s">
        <v>148</v>
      </c>
      <c r="C80" s="44" t="s">
        <v>212</v>
      </c>
      <c r="D80" s="44" t="s">
        <v>213</v>
      </c>
      <c r="E80" s="44" t="s">
        <v>214</v>
      </c>
      <c r="F80" s="44" t="s">
        <v>190</v>
      </c>
      <c r="G80" s="44">
        <v>2024</v>
      </c>
      <c r="H80" s="44" t="s">
        <v>628</v>
      </c>
      <c r="I80" s="44" t="s">
        <v>484</v>
      </c>
      <c r="J80" s="88">
        <v>45292</v>
      </c>
      <c r="K80" s="88">
        <v>45657</v>
      </c>
      <c r="L80" s="44"/>
      <c r="M80" s="44" t="str">
        <f t="shared" si="6"/>
        <v/>
      </c>
      <c r="N80" s="44"/>
      <c r="O80" s="44"/>
      <c r="P80" s="44"/>
      <c r="Q80" s="112" t="s">
        <v>593</v>
      </c>
      <c r="R80" s="91">
        <f>12/15</f>
        <v>0.8</v>
      </c>
      <c r="S80" s="46" t="s">
        <v>1</v>
      </c>
      <c r="T80" s="129" t="s">
        <v>629</v>
      </c>
      <c r="U80" s="129"/>
      <c r="V80" s="123" t="s">
        <v>595</v>
      </c>
    </row>
    <row r="81" spans="1:22" ht="78" hidden="1" customHeight="1" x14ac:dyDescent="0.25">
      <c r="A81" s="80" t="s">
        <v>366</v>
      </c>
      <c r="B81" s="46" t="s">
        <v>370</v>
      </c>
      <c r="C81" s="44" t="s">
        <v>140</v>
      </c>
      <c r="D81" s="44" t="s">
        <v>248</v>
      </c>
      <c r="E81" s="44" t="s">
        <v>139</v>
      </c>
      <c r="F81" s="44" t="s">
        <v>141</v>
      </c>
      <c r="G81" s="44">
        <v>2023</v>
      </c>
      <c r="H81" s="44" t="s">
        <v>348</v>
      </c>
      <c r="I81" s="44"/>
      <c r="J81" s="88"/>
      <c r="K81" s="162"/>
      <c r="L81" s="44"/>
      <c r="M81" s="44" t="str">
        <f t="shared" si="6"/>
        <v/>
      </c>
      <c r="N81" s="44"/>
      <c r="O81" s="44"/>
      <c r="P81" s="44"/>
      <c r="Q81" s="44"/>
      <c r="R81" s="44" t="e">
        <f>Tabela2[[#This Row],[REALIZADO QUANTIDADE]]/Tabela2[[#This Row],[ESTIMATIVO TOTAL ]]</f>
        <v>#DIV/0!</v>
      </c>
      <c r="S81" s="44" t="s">
        <v>9</v>
      </c>
      <c r="T81" s="129" t="s">
        <v>501</v>
      </c>
      <c r="U81" s="129"/>
      <c r="V81" s="123"/>
    </row>
    <row r="82" spans="1:22" ht="127.5" hidden="1" customHeight="1" x14ac:dyDescent="0.25">
      <c r="A82" s="80" t="s">
        <v>367</v>
      </c>
      <c r="B82" s="46" t="s">
        <v>148</v>
      </c>
      <c r="C82" s="44" t="s">
        <v>306</v>
      </c>
      <c r="D82" s="44" t="s">
        <v>476</v>
      </c>
      <c r="E82" s="44" t="s">
        <v>308</v>
      </c>
      <c r="F82" s="44" t="s">
        <v>208</v>
      </c>
      <c r="G82" s="44">
        <v>2024</v>
      </c>
      <c r="H82" s="44" t="s">
        <v>477</v>
      </c>
      <c r="I82" s="49" t="s">
        <v>482</v>
      </c>
      <c r="J82" s="88">
        <v>45292</v>
      </c>
      <c r="K82" s="88">
        <v>45657</v>
      </c>
      <c r="L82" s="44"/>
      <c r="M82" s="44" t="str">
        <f t="shared" si="6"/>
        <v/>
      </c>
      <c r="N82" s="44"/>
      <c r="O82" s="44"/>
      <c r="P82" s="44"/>
      <c r="Q82" s="46" t="s">
        <v>448</v>
      </c>
      <c r="R82" s="91">
        <v>1</v>
      </c>
      <c r="S82" s="44" t="s">
        <v>1</v>
      </c>
      <c r="T82" s="129" t="s">
        <v>587</v>
      </c>
      <c r="U82" s="129"/>
      <c r="V82" s="123" t="s">
        <v>594</v>
      </c>
    </row>
    <row r="83" spans="1:22" ht="76.5" hidden="1" customHeight="1" x14ac:dyDescent="0.25">
      <c r="A83" s="80" t="s">
        <v>366</v>
      </c>
      <c r="B83" s="46" t="s">
        <v>373</v>
      </c>
      <c r="C83" s="44" t="s">
        <v>314</v>
      </c>
      <c r="D83" s="44" t="s">
        <v>126</v>
      </c>
      <c r="E83" s="44" t="s">
        <v>247</v>
      </c>
      <c r="F83" s="44" t="s">
        <v>127</v>
      </c>
      <c r="G83" s="44">
        <v>2023</v>
      </c>
      <c r="H83" s="44" t="s">
        <v>636</v>
      </c>
      <c r="I83" s="44" t="s">
        <v>482</v>
      </c>
      <c r="J83" s="88">
        <v>44927</v>
      </c>
      <c r="K83" s="160">
        <v>45291</v>
      </c>
      <c r="L83" s="44"/>
      <c r="M83" s="44" t="str">
        <f t="shared" si="6"/>
        <v/>
      </c>
      <c r="N83" s="44"/>
      <c r="O83" s="44"/>
      <c r="P83" s="44"/>
      <c r="Q83" s="46" t="s">
        <v>448</v>
      </c>
      <c r="R83" s="91">
        <v>1</v>
      </c>
      <c r="S83" s="46" t="s">
        <v>1</v>
      </c>
      <c r="T83" s="129" t="s">
        <v>546</v>
      </c>
      <c r="U83" s="129"/>
      <c r="V83" s="122" t="s">
        <v>561</v>
      </c>
    </row>
    <row r="84" spans="1:22" ht="109.5" hidden="1" customHeight="1" x14ac:dyDescent="0.25">
      <c r="A84" s="80" t="s">
        <v>367</v>
      </c>
      <c r="B84" s="46" t="s">
        <v>148</v>
      </c>
      <c r="C84" s="44" t="s">
        <v>192</v>
      </c>
      <c r="D84" s="44" t="s">
        <v>193</v>
      </c>
      <c r="E84" s="44" t="s">
        <v>195</v>
      </c>
      <c r="F84" s="44" t="s">
        <v>194</v>
      </c>
      <c r="G84" s="44">
        <v>2024</v>
      </c>
      <c r="H84" s="44" t="s">
        <v>475</v>
      </c>
      <c r="I84" s="44"/>
      <c r="J84" s="88">
        <v>45292</v>
      </c>
      <c r="K84" s="88">
        <v>45657</v>
      </c>
      <c r="L84" s="44"/>
      <c r="M84" s="44" t="str">
        <f t="shared" si="6"/>
        <v/>
      </c>
      <c r="N84" s="44"/>
      <c r="O84" s="44"/>
      <c r="P84" s="44"/>
      <c r="Q84" s="46" t="s">
        <v>448</v>
      </c>
      <c r="R84" s="44" t="e">
        <f>Tabela2[[#This Row],[REALIZADO QUANTIDADE]]/Tabela2[[#This Row],[ESTIMATIVO TOTAL ]]</f>
        <v>#DIV/0!</v>
      </c>
      <c r="S84" s="46" t="s">
        <v>9</v>
      </c>
      <c r="T84" s="128" t="s">
        <v>647</v>
      </c>
      <c r="U84" s="129"/>
      <c r="V84" s="123"/>
    </row>
    <row r="85" spans="1:22" ht="97.5" hidden="1" customHeight="1" x14ac:dyDescent="0.25">
      <c r="A85" s="122" t="s">
        <v>596</v>
      </c>
      <c r="B85" s="46" t="s">
        <v>372</v>
      </c>
      <c r="C85" s="44" t="s">
        <v>147</v>
      </c>
      <c r="D85" s="44" t="s">
        <v>533</v>
      </c>
      <c r="E85" s="44" t="s">
        <v>146</v>
      </c>
      <c r="F85" s="46" t="s">
        <v>148</v>
      </c>
      <c r="G85" s="44">
        <v>2023</v>
      </c>
      <c r="H85" s="44" t="s">
        <v>323</v>
      </c>
      <c r="I85" s="44" t="s">
        <v>482</v>
      </c>
      <c r="J85" s="88">
        <v>44927</v>
      </c>
      <c r="K85" s="160">
        <v>45291</v>
      </c>
      <c r="L85" s="44"/>
      <c r="M85" s="44" t="str">
        <f t="shared" si="6"/>
        <v/>
      </c>
      <c r="N85" s="44"/>
      <c r="O85" s="44"/>
      <c r="P85" s="44"/>
      <c r="Q85" s="46" t="s">
        <v>448</v>
      </c>
      <c r="R85" s="91">
        <v>1</v>
      </c>
      <c r="S85" s="46" t="s">
        <v>1</v>
      </c>
      <c r="T85" s="129"/>
      <c r="U85" s="129"/>
      <c r="V85" s="122" t="s">
        <v>560</v>
      </c>
    </row>
    <row r="86" spans="1:22" ht="51" hidden="1" customHeight="1" x14ac:dyDescent="0.25">
      <c r="A86" s="80" t="s">
        <v>367</v>
      </c>
      <c r="B86" s="46" t="s">
        <v>148</v>
      </c>
      <c r="C86" s="44" t="s">
        <v>457</v>
      </c>
      <c r="D86" s="44" t="s">
        <v>502</v>
      </c>
      <c r="E86" s="44" t="s">
        <v>458</v>
      </c>
      <c r="F86" s="44" t="s">
        <v>202</v>
      </c>
      <c r="G86" s="44">
        <v>2024</v>
      </c>
      <c r="H86" s="44" t="s">
        <v>459</v>
      </c>
      <c r="I86" s="44" t="s">
        <v>483</v>
      </c>
      <c r="J86" s="89">
        <v>45292</v>
      </c>
      <c r="K86" s="89">
        <v>45657</v>
      </c>
      <c r="L86" s="44"/>
      <c r="M86" s="44" t="str">
        <f t="shared" si="6"/>
        <v/>
      </c>
      <c r="N86" s="44">
        <v>3</v>
      </c>
      <c r="O86" s="44">
        <v>3</v>
      </c>
      <c r="P86" s="44"/>
      <c r="Q86" s="44" t="s">
        <v>460</v>
      </c>
      <c r="R86" s="96">
        <f>2/3</f>
        <v>0.66666666666666663</v>
      </c>
      <c r="S86" s="44" t="s">
        <v>417</v>
      </c>
      <c r="T86" s="129" t="s">
        <v>619</v>
      </c>
      <c r="U86" s="129"/>
      <c r="V86" s="122" t="s">
        <v>597</v>
      </c>
    </row>
    <row r="87" spans="1:22" ht="76.5" hidden="1" customHeight="1" x14ac:dyDescent="0.25">
      <c r="A87" s="80" t="s">
        <v>367</v>
      </c>
      <c r="B87" s="46" t="s">
        <v>148</v>
      </c>
      <c r="C87" s="44" t="s">
        <v>196</v>
      </c>
      <c r="D87" s="44" t="s">
        <v>197</v>
      </c>
      <c r="E87" s="44" t="s">
        <v>199</v>
      </c>
      <c r="F87" s="44" t="s">
        <v>198</v>
      </c>
      <c r="G87" s="44">
        <v>2023</v>
      </c>
      <c r="H87" s="44" t="s">
        <v>302</v>
      </c>
      <c r="I87" s="44" t="s">
        <v>483</v>
      </c>
      <c r="J87" s="88">
        <v>44927</v>
      </c>
      <c r="K87" s="160">
        <v>45291</v>
      </c>
      <c r="L87" s="44"/>
      <c r="M87" s="44" t="str">
        <f t="shared" si="6"/>
        <v/>
      </c>
      <c r="N87" s="44"/>
      <c r="O87" s="44"/>
      <c r="P87" s="44"/>
      <c r="Q87" s="44" t="s">
        <v>449</v>
      </c>
      <c r="R87" s="44" t="s">
        <v>554</v>
      </c>
      <c r="S87" s="46" t="s">
        <v>1</v>
      </c>
      <c r="T87" s="129" t="s">
        <v>555</v>
      </c>
      <c r="U87" s="129"/>
      <c r="V87" s="122" t="s">
        <v>566</v>
      </c>
    </row>
    <row r="88" spans="1:22" ht="89.25" hidden="1" customHeight="1" x14ac:dyDescent="0.25">
      <c r="A88" s="80" t="s">
        <v>367</v>
      </c>
      <c r="B88" s="46" t="s">
        <v>148</v>
      </c>
      <c r="C88" s="44" t="s">
        <v>184</v>
      </c>
      <c r="D88" s="44" t="s">
        <v>185</v>
      </c>
      <c r="E88" s="44" t="s">
        <v>187</v>
      </c>
      <c r="F88" s="44" t="s">
        <v>186</v>
      </c>
      <c r="G88" s="44">
        <v>2024</v>
      </c>
      <c r="H88" s="44" t="s">
        <v>296</v>
      </c>
      <c r="I88" s="44" t="s">
        <v>483</v>
      </c>
      <c r="J88" s="88">
        <v>45292</v>
      </c>
      <c r="K88" s="88">
        <v>45657</v>
      </c>
      <c r="L88" s="44"/>
      <c r="M88" s="44" t="str">
        <f t="shared" si="6"/>
        <v/>
      </c>
      <c r="N88" s="44"/>
      <c r="O88" s="44"/>
      <c r="P88" s="44"/>
      <c r="Q88" s="112" t="s">
        <v>446</v>
      </c>
      <c r="R88" s="91">
        <v>0.75</v>
      </c>
      <c r="S88" s="44" t="s">
        <v>417</v>
      </c>
      <c r="T88" s="129" t="s">
        <v>588</v>
      </c>
      <c r="U88" s="129"/>
      <c r="V88" s="123" t="s">
        <v>598</v>
      </c>
    </row>
    <row r="89" spans="1:22" ht="89.25" hidden="1" customHeight="1" x14ac:dyDescent="0.25">
      <c r="A89" s="80" t="s">
        <v>366</v>
      </c>
      <c r="B89" s="46" t="s">
        <v>376</v>
      </c>
      <c r="C89" s="44" t="s">
        <v>137</v>
      </c>
      <c r="D89" s="44" t="s">
        <v>135</v>
      </c>
      <c r="E89" s="44" t="s">
        <v>136</v>
      </c>
      <c r="F89" s="44" t="s">
        <v>131</v>
      </c>
      <c r="G89" s="44">
        <v>2023</v>
      </c>
      <c r="H89" s="44" t="s">
        <v>491</v>
      </c>
      <c r="I89" s="44" t="s">
        <v>482</v>
      </c>
      <c r="J89" s="88">
        <v>44927</v>
      </c>
      <c r="K89" s="160">
        <v>45291</v>
      </c>
      <c r="L89" s="44"/>
      <c r="M89" s="44" t="str">
        <f t="shared" si="6"/>
        <v/>
      </c>
      <c r="N89" s="44"/>
      <c r="O89" s="44"/>
      <c r="P89" s="44"/>
      <c r="Q89" s="46" t="s">
        <v>448</v>
      </c>
      <c r="R89" s="91">
        <v>1</v>
      </c>
      <c r="S89" s="44" t="s">
        <v>1</v>
      </c>
      <c r="T89" s="129" t="s">
        <v>581</v>
      </c>
      <c r="U89" s="129"/>
      <c r="V89" s="123" t="s">
        <v>582</v>
      </c>
    </row>
    <row r="90" spans="1:22" ht="102" hidden="1" customHeight="1" x14ac:dyDescent="0.25">
      <c r="A90" s="80" t="s">
        <v>367</v>
      </c>
      <c r="B90" s="46" t="s">
        <v>148</v>
      </c>
      <c r="C90" s="44" t="s">
        <v>209</v>
      </c>
      <c r="D90" s="44" t="s">
        <v>338</v>
      </c>
      <c r="E90" s="44" t="s">
        <v>211</v>
      </c>
      <c r="F90" s="44" t="s">
        <v>210</v>
      </c>
      <c r="G90" s="44">
        <v>2024</v>
      </c>
      <c r="H90" s="44" t="s">
        <v>398</v>
      </c>
      <c r="I90" s="44" t="s">
        <v>482</v>
      </c>
      <c r="J90" s="89">
        <v>45292</v>
      </c>
      <c r="K90" s="89">
        <v>45657</v>
      </c>
      <c r="L90" s="44"/>
      <c r="M90" s="44" t="str">
        <f>IF(L90=0,"",L90-K91)</f>
        <v/>
      </c>
      <c r="N90" s="44"/>
      <c r="O90" s="44"/>
      <c r="P90" s="44"/>
      <c r="Q90" s="44" t="s">
        <v>448</v>
      </c>
      <c r="R90" s="91">
        <v>1</v>
      </c>
      <c r="S90" s="44" t="s">
        <v>1</v>
      </c>
      <c r="T90" s="129" t="s">
        <v>655</v>
      </c>
      <c r="U90" s="129"/>
      <c r="V90" s="123" t="s">
        <v>603</v>
      </c>
    </row>
    <row r="91" spans="1:22" ht="51" hidden="1" customHeight="1" x14ac:dyDescent="0.25">
      <c r="A91" s="80" t="s">
        <v>60</v>
      </c>
      <c r="B91" s="46" t="s">
        <v>390</v>
      </c>
      <c r="C91" s="46" t="s">
        <v>235</v>
      </c>
      <c r="D91" s="46" t="s">
        <v>228</v>
      </c>
      <c r="E91" s="46" t="s">
        <v>226</v>
      </c>
      <c r="F91" s="46" t="s">
        <v>227</v>
      </c>
      <c r="G91" s="44">
        <v>2023</v>
      </c>
      <c r="H91" s="49" t="s">
        <v>234</v>
      </c>
      <c r="I91" s="49" t="s">
        <v>483</v>
      </c>
      <c r="J91" s="88">
        <v>44927</v>
      </c>
      <c r="K91" s="160">
        <v>45291</v>
      </c>
      <c r="L91" s="46"/>
      <c r="M91" s="46" t="str">
        <f t="shared" ref="M91:M102" si="7">IF(L91=0,"",L91-K91)</f>
        <v/>
      </c>
      <c r="N91" s="46"/>
      <c r="O91" s="46"/>
      <c r="P91" s="46"/>
      <c r="Q91" s="46" t="s">
        <v>437</v>
      </c>
      <c r="R91" s="98">
        <f>11256/11459</f>
        <v>0.98228466707391571</v>
      </c>
      <c r="S91" s="46" t="s">
        <v>1</v>
      </c>
      <c r="T91" s="129"/>
      <c r="U91" s="129"/>
      <c r="V91" s="122" t="s">
        <v>571</v>
      </c>
    </row>
    <row r="92" spans="1:22" ht="89.25" hidden="1" customHeight="1" x14ac:dyDescent="0.25">
      <c r="A92" s="80" t="s">
        <v>367</v>
      </c>
      <c r="B92" s="46" t="s">
        <v>148</v>
      </c>
      <c r="C92" s="44" t="s">
        <v>196</v>
      </c>
      <c r="D92" s="44" t="s">
        <v>197</v>
      </c>
      <c r="E92" s="44" t="s">
        <v>199</v>
      </c>
      <c r="F92" s="44" t="s">
        <v>198</v>
      </c>
      <c r="G92" s="44">
        <v>2024</v>
      </c>
      <c r="H92" s="44" t="s">
        <v>303</v>
      </c>
      <c r="I92" s="44" t="s">
        <v>483</v>
      </c>
      <c r="J92" s="88">
        <v>45292</v>
      </c>
      <c r="K92" s="88">
        <v>45657</v>
      </c>
      <c r="L92" s="44"/>
      <c r="M92" s="44" t="str">
        <f t="shared" si="7"/>
        <v/>
      </c>
      <c r="N92" s="44"/>
      <c r="O92" s="44"/>
      <c r="P92" s="44"/>
      <c r="Q92" s="44" t="s">
        <v>449</v>
      </c>
      <c r="R92" s="91">
        <v>0.84</v>
      </c>
      <c r="S92" s="46" t="s">
        <v>1</v>
      </c>
      <c r="T92" s="168" t="s">
        <v>626</v>
      </c>
      <c r="U92" s="129"/>
      <c r="V92" s="123" t="s">
        <v>603</v>
      </c>
    </row>
    <row r="93" spans="1:22" ht="38.25" hidden="1" customHeight="1" x14ac:dyDescent="0.25">
      <c r="A93" s="80" t="s">
        <v>450</v>
      </c>
      <c r="B93" s="46" t="s">
        <v>381</v>
      </c>
      <c r="C93" s="46" t="s">
        <v>276</v>
      </c>
      <c r="D93" s="46" t="s">
        <v>468</v>
      </c>
      <c r="E93" s="46" t="s">
        <v>261</v>
      </c>
      <c r="F93" s="46" t="s">
        <v>171</v>
      </c>
      <c r="G93" s="44">
        <v>2023</v>
      </c>
      <c r="H93" s="49" t="s">
        <v>465</v>
      </c>
      <c r="I93" s="44" t="s">
        <v>482</v>
      </c>
      <c r="J93" s="88">
        <v>44927</v>
      </c>
      <c r="K93" s="160">
        <v>45291</v>
      </c>
      <c r="L93" s="89">
        <v>45291</v>
      </c>
      <c r="M93" s="79">
        <f t="shared" si="7"/>
        <v>0</v>
      </c>
      <c r="N93" s="79"/>
      <c r="O93" s="79"/>
      <c r="P93" s="79"/>
      <c r="Q93" s="46" t="s">
        <v>448</v>
      </c>
      <c r="R93" s="116">
        <v>1</v>
      </c>
      <c r="S93" s="46" t="s">
        <v>1</v>
      </c>
      <c r="T93" s="129"/>
      <c r="U93" s="129" t="s">
        <v>532</v>
      </c>
      <c r="V93" s="122" t="s">
        <v>576</v>
      </c>
    </row>
    <row r="94" spans="1:22" ht="114.75" hidden="1" customHeight="1" x14ac:dyDescent="0.25">
      <c r="A94" s="80" t="s">
        <v>531</v>
      </c>
      <c r="B94" s="46" t="s">
        <v>380</v>
      </c>
      <c r="C94" s="46" t="s">
        <v>268</v>
      </c>
      <c r="D94" s="46" t="s">
        <v>265</v>
      </c>
      <c r="E94" s="46" t="s">
        <v>277</v>
      </c>
      <c r="F94" s="44" t="s">
        <v>177</v>
      </c>
      <c r="G94" s="44">
        <v>2024</v>
      </c>
      <c r="H94" s="46" t="s">
        <v>270</v>
      </c>
      <c r="I94" s="46" t="s">
        <v>483</v>
      </c>
      <c r="J94" s="88">
        <v>45292</v>
      </c>
      <c r="K94" s="88">
        <v>45657</v>
      </c>
      <c r="L94" s="89">
        <v>45657</v>
      </c>
      <c r="M94" s="77">
        <f t="shared" si="7"/>
        <v>0</v>
      </c>
      <c r="N94" s="77"/>
      <c r="O94" s="77"/>
      <c r="P94" s="77"/>
      <c r="Q94" s="44" t="s">
        <v>435</v>
      </c>
      <c r="R94" s="167">
        <v>1.19</v>
      </c>
      <c r="S94" s="44" t="s">
        <v>1</v>
      </c>
      <c r="T94" s="129" t="s">
        <v>590</v>
      </c>
      <c r="U94" s="129"/>
      <c r="V94" s="123" t="s">
        <v>591</v>
      </c>
    </row>
    <row r="95" spans="1:22" ht="63.75" hidden="1" customHeight="1" x14ac:dyDescent="0.25">
      <c r="A95" s="80" t="s">
        <v>450</v>
      </c>
      <c r="B95" s="46" t="s">
        <v>382</v>
      </c>
      <c r="C95" s="46" t="s">
        <v>259</v>
      </c>
      <c r="D95" s="46" t="s">
        <v>255</v>
      </c>
      <c r="E95" s="46" t="s">
        <v>254</v>
      </c>
      <c r="F95" s="46" t="s">
        <v>168</v>
      </c>
      <c r="G95" s="44">
        <v>2023</v>
      </c>
      <c r="H95" s="49" t="s">
        <v>257</v>
      </c>
      <c r="I95" s="49" t="s">
        <v>483</v>
      </c>
      <c r="J95" s="88">
        <v>44927</v>
      </c>
      <c r="K95" s="160">
        <v>45291</v>
      </c>
      <c r="L95" s="89">
        <v>45291</v>
      </c>
      <c r="M95" s="46">
        <f t="shared" si="7"/>
        <v>0</v>
      </c>
      <c r="N95" s="46"/>
      <c r="O95" s="46"/>
      <c r="P95" s="46"/>
      <c r="Q95" s="112" t="s">
        <v>447</v>
      </c>
      <c r="R95" s="49">
        <v>1</v>
      </c>
      <c r="S95" s="46" t="s">
        <v>1</v>
      </c>
      <c r="T95" s="129" t="s">
        <v>559</v>
      </c>
      <c r="U95" s="129"/>
      <c r="V95" s="122" t="s">
        <v>575</v>
      </c>
    </row>
    <row r="96" spans="1:22" ht="76.5" hidden="1" customHeight="1" x14ac:dyDescent="0.25">
      <c r="A96" s="80" t="s">
        <v>531</v>
      </c>
      <c r="B96" s="46" t="s">
        <v>386</v>
      </c>
      <c r="C96" s="46" t="s">
        <v>269</v>
      </c>
      <c r="D96" s="46" t="s">
        <v>266</v>
      </c>
      <c r="E96" s="46" t="s">
        <v>278</v>
      </c>
      <c r="F96" s="77" t="s">
        <v>361</v>
      </c>
      <c r="G96" s="44">
        <v>2024</v>
      </c>
      <c r="H96" s="46" t="s">
        <v>400</v>
      </c>
      <c r="I96" s="46" t="s">
        <v>482</v>
      </c>
      <c r="J96" s="88">
        <v>45231</v>
      </c>
      <c r="K96" s="88">
        <v>45291</v>
      </c>
      <c r="L96" s="89">
        <v>45291</v>
      </c>
      <c r="M96" s="77">
        <f t="shared" si="7"/>
        <v>0</v>
      </c>
      <c r="N96" s="77"/>
      <c r="O96" s="77"/>
      <c r="P96" s="77"/>
      <c r="Q96" s="46" t="s">
        <v>448</v>
      </c>
      <c r="R96" s="167">
        <v>1</v>
      </c>
      <c r="S96" s="164" t="s">
        <v>1</v>
      </c>
      <c r="T96" s="129"/>
      <c r="U96" s="129"/>
      <c r="V96" s="122" t="s">
        <v>592</v>
      </c>
    </row>
    <row r="97" spans="1:22" ht="38.25" hidden="1" customHeight="1" x14ac:dyDescent="0.25">
      <c r="A97" s="80" t="s">
        <v>366</v>
      </c>
      <c r="B97" s="46" t="s">
        <v>58</v>
      </c>
      <c r="C97" s="44" t="s">
        <v>315</v>
      </c>
      <c r="D97" s="44" t="s">
        <v>132</v>
      </c>
      <c r="E97" s="44" t="s">
        <v>133</v>
      </c>
      <c r="F97" s="44" t="s">
        <v>67</v>
      </c>
      <c r="G97" s="44">
        <v>2023</v>
      </c>
      <c r="H97" s="44" t="s">
        <v>414</v>
      </c>
      <c r="I97" s="44" t="s">
        <v>483</v>
      </c>
      <c r="J97" s="88">
        <v>44927</v>
      </c>
      <c r="K97" s="160">
        <v>45291</v>
      </c>
      <c r="L97" s="88"/>
      <c r="M97" s="44" t="str">
        <f t="shared" si="7"/>
        <v/>
      </c>
      <c r="N97" s="44"/>
      <c r="O97" s="44"/>
      <c r="P97" s="44"/>
      <c r="Q97" s="46" t="s">
        <v>485</v>
      </c>
      <c r="R97" s="44" t="e">
        <f>Tabela2[[#This Row],[REALIZADO QUANTIDADE]]/Tabela2[[#This Row],[ESTIMATIVO TOTAL ]]</f>
        <v>#DIV/0!</v>
      </c>
      <c r="S97" s="44" t="s">
        <v>1</v>
      </c>
      <c r="T97" s="129" t="s">
        <v>557</v>
      </c>
      <c r="U97" s="129"/>
      <c r="V97" s="169" t="s">
        <v>562</v>
      </c>
    </row>
    <row r="98" spans="1:22" ht="51" hidden="1" customHeight="1" x14ac:dyDescent="0.25">
      <c r="A98" s="80" t="s">
        <v>531</v>
      </c>
      <c r="B98" s="46" t="s">
        <v>384</v>
      </c>
      <c r="C98" s="46" t="s">
        <v>274</v>
      </c>
      <c r="D98" s="44" t="s">
        <v>150</v>
      </c>
      <c r="E98" s="46" t="s">
        <v>267</v>
      </c>
      <c r="F98" s="77" t="s">
        <v>363</v>
      </c>
      <c r="G98" s="44">
        <v>2024</v>
      </c>
      <c r="H98" s="46" t="s">
        <v>353</v>
      </c>
      <c r="I98" s="46" t="s">
        <v>484</v>
      </c>
      <c r="J98" s="88">
        <v>45292</v>
      </c>
      <c r="K98" s="88">
        <v>45657</v>
      </c>
      <c r="L98" s="89">
        <v>45657</v>
      </c>
      <c r="M98" s="77">
        <f t="shared" si="7"/>
        <v>0</v>
      </c>
      <c r="N98" s="77"/>
      <c r="O98" s="77"/>
      <c r="P98" s="77"/>
      <c r="Q98" s="112" t="s">
        <v>439</v>
      </c>
      <c r="R98" s="167">
        <v>1</v>
      </c>
      <c r="S98" s="44" t="s">
        <v>1</v>
      </c>
      <c r="T98" s="129"/>
      <c r="U98" s="129"/>
      <c r="V98" s="122" t="s">
        <v>596</v>
      </c>
    </row>
    <row r="99" spans="1:22" ht="63.75" hidden="1" customHeight="1" x14ac:dyDescent="0.25">
      <c r="A99" s="80" t="s">
        <v>60</v>
      </c>
      <c r="B99" s="46" t="s">
        <v>378</v>
      </c>
      <c r="C99" s="46" t="s">
        <v>397</v>
      </c>
      <c r="D99" s="46" t="s">
        <v>221</v>
      </c>
      <c r="E99" s="46" t="s">
        <v>225</v>
      </c>
      <c r="F99" s="46" t="s">
        <v>165</v>
      </c>
      <c r="G99" s="44">
        <v>2023</v>
      </c>
      <c r="H99" s="46" t="s">
        <v>469</v>
      </c>
      <c r="I99" s="46" t="s">
        <v>483</v>
      </c>
      <c r="J99" s="88">
        <v>44927</v>
      </c>
      <c r="K99" s="160">
        <v>45291</v>
      </c>
      <c r="L99" s="46"/>
      <c r="M99" s="46" t="str">
        <f t="shared" si="7"/>
        <v/>
      </c>
      <c r="N99" s="46"/>
      <c r="O99" s="46"/>
      <c r="P99" s="46"/>
      <c r="Q99" s="46" t="s">
        <v>470</v>
      </c>
      <c r="R99" s="49">
        <v>1</v>
      </c>
      <c r="S99" s="46" t="s">
        <v>1</v>
      </c>
      <c r="T99" s="133" t="s">
        <v>547</v>
      </c>
      <c r="U99" s="129" t="s">
        <v>471</v>
      </c>
      <c r="V99" s="123" t="s">
        <v>572</v>
      </c>
    </row>
    <row r="100" spans="1:22" ht="38.25" hidden="1" x14ac:dyDescent="0.25">
      <c r="A100" s="80" t="s">
        <v>531</v>
      </c>
      <c r="B100" s="46" t="s">
        <v>57</v>
      </c>
      <c r="C100" s="46" t="s">
        <v>222</v>
      </c>
      <c r="D100" s="46" t="s">
        <v>239</v>
      </c>
      <c r="E100" s="46" t="s">
        <v>240</v>
      </c>
      <c r="F100" s="46" t="s">
        <v>157</v>
      </c>
      <c r="G100" s="44">
        <v>2024</v>
      </c>
      <c r="H100" s="44" t="s">
        <v>412</v>
      </c>
      <c r="I100" s="44" t="s">
        <v>482</v>
      </c>
      <c r="J100" s="88">
        <v>45200</v>
      </c>
      <c r="K100" s="88">
        <v>45382</v>
      </c>
      <c r="L100" s="46"/>
      <c r="M100" s="46" t="str">
        <f t="shared" si="7"/>
        <v/>
      </c>
      <c r="N100" s="46"/>
      <c r="O100" s="46"/>
      <c r="P100" s="46"/>
      <c r="Q100" s="46" t="s">
        <v>448</v>
      </c>
      <c r="R100" s="49">
        <v>1</v>
      </c>
      <c r="S100" s="44" t="s">
        <v>1</v>
      </c>
      <c r="T100" s="133" t="s">
        <v>605</v>
      </c>
      <c r="U100" s="129"/>
      <c r="V100" s="123" t="s">
        <v>637</v>
      </c>
    </row>
    <row r="101" spans="1:22" ht="63.75" hidden="1" customHeight="1" x14ac:dyDescent="0.25">
      <c r="A101" s="80" t="s">
        <v>531</v>
      </c>
      <c r="B101" s="46" t="s">
        <v>57</v>
      </c>
      <c r="C101" s="46" t="s">
        <v>222</v>
      </c>
      <c r="D101" s="46" t="s">
        <v>239</v>
      </c>
      <c r="E101" s="46" t="s">
        <v>240</v>
      </c>
      <c r="F101" s="46" t="s">
        <v>157</v>
      </c>
      <c r="G101" s="44">
        <v>2023</v>
      </c>
      <c r="H101" s="44" t="s">
        <v>412</v>
      </c>
      <c r="I101" s="44" t="s">
        <v>482</v>
      </c>
      <c r="J101" s="88">
        <v>44835</v>
      </c>
      <c r="K101" s="160">
        <v>45016</v>
      </c>
      <c r="L101" s="46"/>
      <c r="M101" s="46" t="str">
        <f t="shared" si="7"/>
        <v/>
      </c>
      <c r="N101" s="46"/>
      <c r="O101" s="46"/>
      <c r="P101" s="46"/>
      <c r="Q101" s="46" t="s">
        <v>448</v>
      </c>
      <c r="R101" s="49">
        <v>1</v>
      </c>
      <c r="S101" s="46" t="s">
        <v>1</v>
      </c>
      <c r="T101" s="133"/>
      <c r="U101" s="129"/>
      <c r="V101" s="122" t="s">
        <v>578</v>
      </c>
    </row>
    <row r="102" spans="1:22" ht="89.25" hidden="1" customHeight="1" x14ac:dyDescent="0.25">
      <c r="A102" s="80" t="s">
        <v>368</v>
      </c>
      <c r="B102" s="46" t="s">
        <v>387</v>
      </c>
      <c r="C102" s="46" t="s">
        <v>284</v>
      </c>
      <c r="D102" s="46" t="s">
        <v>283</v>
      </c>
      <c r="E102" s="46" t="s">
        <v>282</v>
      </c>
      <c r="F102" s="46" t="s">
        <v>289</v>
      </c>
      <c r="G102" s="44">
        <v>2024</v>
      </c>
      <c r="H102" s="44" t="s">
        <v>403</v>
      </c>
      <c r="I102" s="44"/>
      <c r="J102" s="88">
        <v>45292</v>
      </c>
      <c r="K102" s="88">
        <v>45657</v>
      </c>
      <c r="L102" s="46"/>
      <c r="M102" s="46" t="str">
        <f t="shared" si="7"/>
        <v/>
      </c>
      <c r="N102" s="46"/>
      <c r="O102" s="46"/>
      <c r="P102" s="46"/>
      <c r="Q102" s="46"/>
      <c r="R102" s="46" t="e">
        <f>Tabela2[[#This Row],[REALIZADO QUANTIDADE]]/Tabela2[[#This Row],[ESTIMATIVO TOTAL ]]</f>
        <v>#DIV/0!</v>
      </c>
      <c r="S102" s="44" t="s">
        <v>9</v>
      </c>
      <c r="T102" s="129" t="s">
        <v>499</v>
      </c>
      <c r="U102" s="129"/>
      <c r="V102" s="123"/>
    </row>
    <row r="103" spans="1:22" ht="63.75" hidden="1" customHeight="1" x14ac:dyDescent="0.25">
      <c r="A103" s="80" t="s">
        <v>367</v>
      </c>
      <c r="B103" s="46" t="s">
        <v>148</v>
      </c>
      <c r="C103" s="44" t="s">
        <v>200</v>
      </c>
      <c r="D103" s="44" t="s">
        <v>201</v>
      </c>
      <c r="E103" s="46" t="s">
        <v>203</v>
      </c>
      <c r="F103" s="46">
        <v>2022</v>
      </c>
      <c r="G103" s="46">
        <v>2023</v>
      </c>
      <c r="H103" s="103" t="s">
        <v>305</v>
      </c>
      <c r="I103" s="44" t="s">
        <v>482</v>
      </c>
      <c r="J103" s="46"/>
      <c r="K103" s="46"/>
      <c r="L103" s="46"/>
      <c r="M103" s="46" t="s">
        <v>448</v>
      </c>
      <c r="N103" s="44"/>
      <c r="O103" s="44"/>
      <c r="P103" s="44"/>
      <c r="Q103" s="44"/>
      <c r="R103" s="44" t="e">
        <f>Tabela2[[#This Row],[REALIZADO QUANTIDADE]]/Tabela2[[#This Row],[ESTIMATIVO TOTAL ]]</f>
        <v>#DIV/0!</v>
      </c>
      <c r="S103" s="44" t="s">
        <v>9</v>
      </c>
      <c r="T103" s="129" t="s">
        <v>585</v>
      </c>
      <c r="U103" s="129"/>
      <c r="V103" s="123"/>
    </row>
    <row r="104" spans="1:22" ht="51" hidden="1" x14ac:dyDescent="0.25">
      <c r="A104" s="80" t="s">
        <v>60</v>
      </c>
      <c r="B104" s="46" t="s">
        <v>390</v>
      </c>
      <c r="C104" s="46" t="s">
        <v>236</v>
      </c>
      <c r="D104" s="46" t="s">
        <v>237</v>
      </c>
      <c r="E104" s="46" t="s">
        <v>238</v>
      </c>
      <c r="F104" s="46" t="s">
        <v>59</v>
      </c>
      <c r="G104" s="44">
        <v>2023</v>
      </c>
      <c r="H104" s="91" t="s">
        <v>321</v>
      </c>
      <c r="I104" s="91" t="s">
        <v>483</v>
      </c>
      <c r="J104" s="88">
        <v>44927</v>
      </c>
      <c r="K104" s="160">
        <v>45291</v>
      </c>
      <c r="L104" s="46"/>
      <c r="M104" s="46" t="str">
        <f>IF(L104=0,"",L104-K104)</f>
        <v/>
      </c>
      <c r="N104" s="46"/>
      <c r="O104" s="46"/>
      <c r="P104" s="46"/>
      <c r="Q104" s="46" t="s">
        <v>438</v>
      </c>
      <c r="R104" s="112">
        <f>2679/2688</f>
        <v>0.9966517857142857</v>
      </c>
      <c r="S104" s="46" t="s">
        <v>1</v>
      </c>
      <c r="T104" s="133"/>
      <c r="U104" s="129"/>
      <c r="V104" s="122" t="s">
        <v>570</v>
      </c>
    </row>
    <row r="105" spans="1:22" ht="38.25" hidden="1" x14ac:dyDescent="0.25">
      <c r="A105" s="80" t="s">
        <v>368</v>
      </c>
      <c r="B105" s="46" t="s">
        <v>387</v>
      </c>
      <c r="C105" s="46" t="s">
        <v>285</v>
      </c>
      <c r="D105" s="46" t="s">
        <v>286</v>
      </c>
      <c r="E105" s="46" t="s">
        <v>287</v>
      </c>
      <c r="F105" s="46" t="s">
        <v>289</v>
      </c>
      <c r="G105" s="44">
        <v>2024</v>
      </c>
      <c r="H105" s="44" t="s">
        <v>326</v>
      </c>
      <c r="I105" s="44" t="s">
        <v>484</v>
      </c>
      <c r="J105" s="89">
        <v>45292</v>
      </c>
      <c r="K105" s="89">
        <v>45657</v>
      </c>
      <c r="L105" s="46"/>
      <c r="M105" s="46" t="str">
        <f>IF(L105=0,"",L105-K106)</f>
        <v/>
      </c>
      <c r="N105" s="46"/>
      <c r="O105" s="46"/>
      <c r="P105" s="46"/>
      <c r="Q105" s="112" t="s">
        <v>439</v>
      </c>
      <c r="R105" s="49">
        <v>1</v>
      </c>
      <c r="S105" s="44" t="s">
        <v>1</v>
      </c>
      <c r="T105" s="129"/>
      <c r="U105" s="129"/>
      <c r="V105" s="122" t="s">
        <v>596</v>
      </c>
    </row>
    <row r="106" spans="1:22" ht="38.25" hidden="1" customHeight="1" x14ac:dyDescent="0.25">
      <c r="A106" s="80" t="s">
        <v>366</v>
      </c>
      <c r="B106" s="46" t="s">
        <v>371</v>
      </c>
      <c r="C106" s="44" t="s">
        <v>317</v>
      </c>
      <c r="D106" s="44" t="s">
        <v>142</v>
      </c>
      <c r="E106" s="44" t="s">
        <v>143</v>
      </c>
      <c r="F106" s="44" t="s">
        <v>144</v>
      </c>
      <c r="G106" s="44">
        <v>2023</v>
      </c>
      <c r="H106" s="44" t="s">
        <v>251</v>
      </c>
      <c r="I106" s="44" t="s">
        <v>482</v>
      </c>
      <c r="J106" s="88">
        <v>44927</v>
      </c>
      <c r="K106" s="160">
        <v>45291</v>
      </c>
      <c r="L106" s="44"/>
      <c r="M106" s="44" t="str">
        <f t="shared" ref="M106:M133" si="8">IF(L106=0,"",L106-K106)</f>
        <v/>
      </c>
      <c r="N106" s="44"/>
      <c r="O106" s="44"/>
      <c r="P106" s="44"/>
      <c r="Q106" s="46" t="s">
        <v>448</v>
      </c>
      <c r="R106" s="91">
        <v>1</v>
      </c>
      <c r="S106" s="46" t="s">
        <v>1</v>
      </c>
      <c r="T106" s="129" t="s">
        <v>564</v>
      </c>
      <c r="U106" s="129"/>
      <c r="V106" s="123"/>
    </row>
    <row r="107" spans="1:22" ht="76.5" hidden="1" customHeight="1" x14ac:dyDescent="0.25">
      <c r="A107" s="80" t="s">
        <v>368</v>
      </c>
      <c r="B107" s="46" t="s">
        <v>387</v>
      </c>
      <c r="C107" s="89" t="s">
        <v>293</v>
      </c>
      <c r="D107" s="89" t="s">
        <v>103</v>
      </c>
      <c r="E107" s="46" t="s">
        <v>182</v>
      </c>
      <c r="F107" s="46" t="s">
        <v>289</v>
      </c>
      <c r="G107" s="44">
        <v>2024</v>
      </c>
      <c r="H107" s="44" t="s">
        <v>292</v>
      </c>
      <c r="I107" s="44" t="s">
        <v>482</v>
      </c>
      <c r="J107" s="88">
        <v>45292</v>
      </c>
      <c r="K107" s="88">
        <v>45657</v>
      </c>
      <c r="L107" s="46"/>
      <c r="M107" s="46" t="str">
        <f t="shared" si="8"/>
        <v/>
      </c>
      <c r="N107" s="46"/>
      <c r="O107" s="46"/>
      <c r="P107" s="46"/>
      <c r="Q107" s="46" t="s">
        <v>448</v>
      </c>
      <c r="R107" s="49">
        <v>1</v>
      </c>
      <c r="S107" s="44" t="s">
        <v>1</v>
      </c>
      <c r="T107" s="129"/>
      <c r="U107" s="129"/>
      <c r="V107" s="123" t="s">
        <v>599</v>
      </c>
    </row>
    <row r="108" spans="1:22" ht="38.25" x14ac:dyDescent="0.25">
      <c r="A108" s="80" t="s">
        <v>366</v>
      </c>
      <c r="B108" s="46" t="s">
        <v>372</v>
      </c>
      <c r="C108" s="44" t="s">
        <v>147</v>
      </c>
      <c r="D108" s="44" t="s">
        <v>533</v>
      </c>
      <c r="E108" s="44" t="s">
        <v>146</v>
      </c>
      <c r="F108" s="46" t="s">
        <v>148</v>
      </c>
      <c r="G108" s="44">
        <v>2025</v>
      </c>
      <c r="H108" s="44" t="s">
        <v>323</v>
      </c>
      <c r="I108" s="44" t="s">
        <v>482</v>
      </c>
      <c r="J108" s="88">
        <v>45658</v>
      </c>
      <c r="K108" s="88">
        <v>46022</v>
      </c>
      <c r="L108" s="44"/>
      <c r="M108" s="44" t="str">
        <f t="shared" si="8"/>
        <v/>
      </c>
      <c r="N108" s="44"/>
      <c r="O108" s="44"/>
      <c r="P108" s="44"/>
      <c r="Q108" s="46" t="s">
        <v>448</v>
      </c>
      <c r="R108" s="44" t="e">
        <f>Tabela2[[#This Row],[REALIZADO QUANTIDADE]]/Tabela2[[#This Row],[ESTIMATIVO TOTAL ]]</f>
        <v>#DIV/0!</v>
      </c>
      <c r="S108" s="44" t="s">
        <v>162</v>
      </c>
      <c r="T108" s="129"/>
      <c r="U108" s="129"/>
      <c r="V108" s="123"/>
    </row>
    <row r="109" spans="1:22" ht="38.25" x14ac:dyDescent="0.25">
      <c r="A109" s="80" t="s">
        <v>366</v>
      </c>
      <c r="B109" s="46" t="s">
        <v>377</v>
      </c>
      <c r="C109" s="44" t="s">
        <v>316</v>
      </c>
      <c r="D109" s="44" t="s">
        <v>129</v>
      </c>
      <c r="E109" s="44" t="s">
        <v>130</v>
      </c>
      <c r="F109" s="44" t="s">
        <v>425</v>
      </c>
      <c r="G109" s="44">
        <v>2025</v>
      </c>
      <c r="H109" s="44" t="s">
        <v>455</v>
      </c>
      <c r="I109" s="44" t="s">
        <v>482</v>
      </c>
      <c r="J109" s="88">
        <v>45658</v>
      </c>
      <c r="K109" s="88">
        <v>46022</v>
      </c>
      <c r="L109" s="44"/>
      <c r="M109" s="44" t="str">
        <f t="shared" si="8"/>
        <v/>
      </c>
      <c r="N109" s="44"/>
      <c r="O109" s="44"/>
      <c r="P109" s="44"/>
      <c r="Q109" s="46" t="s">
        <v>448</v>
      </c>
      <c r="R109" s="44" t="e">
        <f>Tabela2[[#This Row],[REALIZADO QUANTIDADE]]/Tabela2[[#This Row],[ESTIMATIVO TOTAL ]]</f>
        <v>#DIV/0!</v>
      </c>
      <c r="S109" s="44" t="s">
        <v>162</v>
      </c>
      <c r="T109" s="129"/>
      <c r="U109" s="129"/>
      <c r="V109" s="123"/>
    </row>
    <row r="110" spans="1:22" ht="51" x14ac:dyDescent="0.25">
      <c r="A110" s="80" t="s">
        <v>366</v>
      </c>
      <c r="B110" s="46" t="s">
        <v>373</v>
      </c>
      <c r="C110" s="44" t="s">
        <v>314</v>
      </c>
      <c r="D110" s="44" t="s">
        <v>126</v>
      </c>
      <c r="E110" s="44" t="s">
        <v>247</v>
      </c>
      <c r="F110" s="44" t="s">
        <v>127</v>
      </c>
      <c r="G110" s="44">
        <v>2025</v>
      </c>
      <c r="H110" s="44" t="s">
        <v>636</v>
      </c>
      <c r="I110" s="44" t="s">
        <v>482</v>
      </c>
      <c r="J110" s="88">
        <v>45658</v>
      </c>
      <c r="K110" s="88">
        <v>46022</v>
      </c>
      <c r="L110" s="44"/>
      <c r="M110" s="44" t="str">
        <f t="shared" si="8"/>
        <v/>
      </c>
      <c r="N110" s="44"/>
      <c r="O110" s="44"/>
      <c r="P110" s="44"/>
      <c r="Q110" s="46" t="s">
        <v>448</v>
      </c>
      <c r="R110" s="44" t="e">
        <f>Tabela2[[#This Row],[REALIZADO QUANTIDADE]]/Tabela2[[#This Row],[ESTIMATIVO TOTAL ]]</f>
        <v>#DIV/0!</v>
      </c>
      <c r="S110" s="44" t="s">
        <v>162</v>
      </c>
      <c r="T110" s="129"/>
      <c r="U110" s="129"/>
      <c r="V110" s="123"/>
    </row>
    <row r="111" spans="1:22" ht="90" x14ac:dyDescent="0.25">
      <c r="A111" s="80" t="s">
        <v>366</v>
      </c>
      <c r="B111" s="46" t="s">
        <v>370</v>
      </c>
      <c r="C111" s="44" t="s">
        <v>140</v>
      </c>
      <c r="D111" s="44" t="s">
        <v>248</v>
      </c>
      <c r="E111" s="44" t="s">
        <v>139</v>
      </c>
      <c r="F111" s="44" t="s">
        <v>141</v>
      </c>
      <c r="G111" s="44">
        <v>2025</v>
      </c>
      <c r="H111" s="44" t="s">
        <v>348</v>
      </c>
      <c r="I111" s="44"/>
      <c r="J111" s="88">
        <v>45658</v>
      </c>
      <c r="K111" s="88">
        <v>46022</v>
      </c>
      <c r="L111" s="44"/>
      <c r="M111" s="44" t="str">
        <f t="shared" si="8"/>
        <v/>
      </c>
      <c r="N111" s="44"/>
      <c r="O111" s="44"/>
      <c r="P111" s="44"/>
      <c r="Q111" s="44"/>
      <c r="R111" s="44" t="e">
        <f>Tabela2[[#This Row],[REALIZADO QUANTIDADE]]/Tabela2[[#This Row],[ESTIMATIVO TOTAL ]]</f>
        <v>#DIV/0!</v>
      </c>
      <c r="S111" s="44" t="s">
        <v>9</v>
      </c>
      <c r="T111" s="129" t="s">
        <v>501</v>
      </c>
      <c r="U111" s="129"/>
      <c r="V111" s="123"/>
    </row>
    <row r="112" spans="1:22" ht="38.25" x14ac:dyDescent="0.25">
      <c r="A112" s="80" t="s">
        <v>366</v>
      </c>
      <c r="B112" s="46" t="s">
        <v>58</v>
      </c>
      <c r="C112" s="44" t="s">
        <v>315</v>
      </c>
      <c r="D112" s="44" t="s">
        <v>132</v>
      </c>
      <c r="E112" s="44" t="s">
        <v>133</v>
      </c>
      <c r="F112" s="44" t="s">
        <v>67</v>
      </c>
      <c r="G112" s="44">
        <v>2025</v>
      </c>
      <c r="H112" s="44" t="s">
        <v>414</v>
      </c>
      <c r="I112" s="44" t="s">
        <v>483</v>
      </c>
      <c r="J112" s="88">
        <v>45658</v>
      </c>
      <c r="K112" s="88">
        <v>46022</v>
      </c>
      <c r="L112" s="44"/>
      <c r="M112" s="44" t="str">
        <f t="shared" si="8"/>
        <v/>
      </c>
      <c r="N112" s="44"/>
      <c r="O112" s="44"/>
      <c r="P112" s="44"/>
      <c r="Q112" s="46" t="s">
        <v>485</v>
      </c>
      <c r="R112" s="44" t="e">
        <f>Tabela2[[#This Row],[REALIZADO QUANTIDADE]]/Tabela2[[#This Row],[ESTIMATIVO TOTAL ]]</f>
        <v>#DIV/0!</v>
      </c>
      <c r="S112" s="44" t="s">
        <v>162</v>
      </c>
      <c r="T112" s="129"/>
      <c r="U112" s="129"/>
      <c r="V112" s="123"/>
    </row>
    <row r="113" spans="1:22" ht="38.25" x14ac:dyDescent="0.25">
      <c r="A113" s="80" t="s">
        <v>366</v>
      </c>
      <c r="B113" s="46" t="s">
        <v>375</v>
      </c>
      <c r="C113" s="44" t="s">
        <v>319</v>
      </c>
      <c r="D113" s="44" t="s">
        <v>150</v>
      </c>
      <c r="E113" s="44" t="s">
        <v>318</v>
      </c>
      <c r="F113" s="44" t="s">
        <v>151</v>
      </c>
      <c r="G113" s="44">
        <v>2025</v>
      </c>
      <c r="H113" s="44" t="s">
        <v>327</v>
      </c>
      <c r="I113" s="44" t="s">
        <v>484</v>
      </c>
      <c r="J113" s="88">
        <v>45658</v>
      </c>
      <c r="K113" s="88">
        <v>46022</v>
      </c>
      <c r="L113" s="44"/>
      <c r="M113" s="44" t="str">
        <f t="shared" si="8"/>
        <v/>
      </c>
      <c r="N113" s="44"/>
      <c r="O113" s="44"/>
      <c r="P113" s="44"/>
      <c r="Q113" s="112" t="s">
        <v>439</v>
      </c>
      <c r="R113" s="44" t="e">
        <f>Tabela2[[#This Row],[REALIZADO QUANTIDADE]]/Tabela2[[#This Row],[ESTIMATIVO TOTAL ]]</f>
        <v>#DIV/0!</v>
      </c>
      <c r="S113" s="44" t="s">
        <v>162</v>
      </c>
      <c r="T113" s="129"/>
      <c r="U113" s="129"/>
      <c r="V113" s="123"/>
    </row>
    <row r="114" spans="1:22" ht="38.25" x14ac:dyDescent="0.25">
      <c r="A114" s="80" t="s">
        <v>366</v>
      </c>
      <c r="B114" s="46" t="s">
        <v>376</v>
      </c>
      <c r="C114" s="44" t="s">
        <v>137</v>
      </c>
      <c r="D114" s="44" t="s">
        <v>135</v>
      </c>
      <c r="E114" s="44" t="s">
        <v>136</v>
      </c>
      <c r="F114" s="44" t="s">
        <v>425</v>
      </c>
      <c r="G114" s="44">
        <v>2025</v>
      </c>
      <c r="H114" s="44" t="s">
        <v>491</v>
      </c>
      <c r="I114" s="44" t="s">
        <v>482</v>
      </c>
      <c r="J114" s="88">
        <v>45658</v>
      </c>
      <c r="K114" s="88">
        <v>46022</v>
      </c>
      <c r="L114" s="44"/>
      <c r="M114" s="44" t="str">
        <f t="shared" si="8"/>
        <v/>
      </c>
      <c r="N114" s="44"/>
      <c r="O114" s="44"/>
      <c r="P114" s="44"/>
      <c r="Q114" s="46" t="s">
        <v>448</v>
      </c>
      <c r="R114" s="44" t="e">
        <f>Tabela2[[#This Row],[REALIZADO QUANTIDADE]]/Tabela2[[#This Row],[ESTIMATIVO TOTAL ]]</f>
        <v>#DIV/0!</v>
      </c>
      <c r="S114" s="44" t="s">
        <v>162</v>
      </c>
      <c r="T114" s="129"/>
      <c r="U114" s="129"/>
      <c r="V114" s="123"/>
    </row>
    <row r="115" spans="1:22" ht="25.5" customHeight="1" x14ac:dyDescent="0.25">
      <c r="A115" s="80" t="s">
        <v>366</v>
      </c>
      <c r="B115" s="46" t="s">
        <v>371</v>
      </c>
      <c r="C115" s="44" t="s">
        <v>317</v>
      </c>
      <c r="D115" s="44" t="s">
        <v>142</v>
      </c>
      <c r="E115" s="44" t="s">
        <v>143</v>
      </c>
      <c r="F115" s="44" t="s">
        <v>144</v>
      </c>
      <c r="G115" s="44">
        <v>2025</v>
      </c>
      <c r="H115" s="44" t="s">
        <v>250</v>
      </c>
      <c r="I115" s="44" t="s">
        <v>482</v>
      </c>
      <c r="J115" s="88">
        <v>45658</v>
      </c>
      <c r="K115" s="88">
        <v>46022</v>
      </c>
      <c r="L115" s="44"/>
      <c r="M115" s="44" t="str">
        <f t="shared" si="8"/>
        <v/>
      </c>
      <c r="N115" s="44"/>
      <c r="O115" s="44"/>
      <c r="P115" s="44"/>
      <c r="Q115" s="46" t="s">
        <v>448</v>
      </c>
      <c r="R115" s="44" t="e">
        <f>Tabela2[[#This Row],[REALIZADO QUANTIDADE]]/Tabela2[[#This Row],[ESTIMATIVO TOTAL ]]</f>
        <v>#DIV/0!</v>
      </c>
      <c r="S115" s="44" t="s">
        <v>162</v>
      </c>
      <c r="T115" s="129"/>
      <c r="U115" s="129"/>
      <c r="V115" s="123"/>
    </row>
    <row r="116" spans="1:22" ht="78" customHeight="1" x14ac:dyDescent="0.25">
      <c r="A116" s="80" t="s">
        <v>366</v>
      </c>
      <c r="B116" s="46" t="s">
        <v>374</v>
      </c>
      <c r="C116" s="44" t="s">
        <v>220</v>
      </c>
      <c r="D116" s="44" t="s">
        <v>150</v>
      </c>
      <c r="E116" s="44" t="s">
        <v>153</v>
      </c>
      <c r="F116" s="44" t="s">
        <v>151</v>
      </c>
      <c r="G116" s="44">
        <v>2025</v>
      </c>
      <c r="H116" s="44" t="s">
        <v>331</v>
      </c>
      <c r="I116" s="44" t="s">
        <v>484</v>
      </c>
      <c r="J116" s="88">
        <v>45658</v>
      </c>
      <c r="K116" s="88">
        <v>46022</v>
      </c>
      <c r="L116" s="44"/>
      <c r="M116" s="44" t="str">
        <f t="shared" si="8"/>
        <v/>
      </c>
      <c r="N116" s="44"/>
      <c r="O116" s="44"/>
      <c r="P116" s="44"/>
      <c r="Q116" s="112" t="s">
        <v>439</v>
      </c>
      <c r="R116" s="44" t="e">
        <f>Tabela2[[#This Row],[REALIZADO QUANTIDADE]]/Tabela2[[#This Row],[ESTIMATIVO TOTAL ]]</f>
        <v>#DIV/0!</v>
      </c>
      <c r="S116" s="44" t="s">
        <v>162</v>
      </c>
      <c r="T116" s="129"/>
      <c r="U116" s="129"/>
      <c r="V116" s="123"/>
    </row>
    <row r="117" spans="1:22" ht="51" x14ac:dyDescent="0.25">
      <c r="A117" s="80" t="s">
        <v>60</v>
      </c>
      <c r="B117" s="46" t="s">
        <v>390</v>
      </c>
      <c r="C117" s="46" t="s">
        <v>236</v>
      </c>
      <c r="D117" s="46" t="s">
        <v>237</v>
      </c>
      <c r="E117" s="46" t="s">
        <v>238</v>
      </c>
      <c r="F117" s="46" t="s">
        <v>59</v>
      </c>
      <c r="G117" s="44">
        <v>2025</v>
      </c>
      <c r="H117" s="91" t="s">
        <v>321</v>
      </c>
      <c r="I117" s="91" t="s">
        <v>483</v>
      </c>
      <c r="J117" s="88">
        <v>45658</v>
      </c>
      <c r="K117" s="88">
        <v>46022</v>
      </c>
      <c r="L117" s="46"/>
      <c r="M117" s="46" t="str">
        <f t="shared" si="8"/>
        <v/>
      </c>
      <c r="N117" s="46"/>
      <c r="O117" s="46"/>
      <c r="P117" s="46"/>
      <c r="Q117" s="46" t="s">
        <v>438</v>
      </c>
      <c r="R117" s="46" t="e">
        <f>Tabela2[[#This Row],[REALIZADO QUANTIDADE]]/Tabela2[[#This Row],[ESTIMATIVO TOTAL ]]</f>
        <v>#DIV/0!</v>
      </c>
      <c r="S117" s="44" t="s">
        <v>162</v>
      </c>
      <c r="T117" s="133"/>
      <c r="U117" s="129"/>
      <c r="V117" s="123"/>
    </row>
    <row r="118" spans="1:22" ht="76.5" x14ac:dyDescent="0.25">
      <c r="A118" s="80" t="s">
        <v>60</v>
      </c>
      <c r="B118" s="46" t="s">
        <v>390</v>
      </c>
      <c r="C118" s="46" t="s">
        <v>235</v>
      </c>
      <c r="D118" s="46" t="s">
        <v>228</v>
      </c>
      <c r="E118" s="46" t="s">
        <v>226</v>
      </c>
      <c r="F118" s="46" t="s">
        <v>227</v>
      </c>
      <c r="G118" s="44">
        <v>2025</v>
      </c>
      <c r="H118" s="49" t="s">
        <v>243</v>
      </c>
      <c r="I118" s="49" t="s">
        <v>483</v>
      </c>
      <c r="J118" s="88">
        <v>45658</v>
      </c>
      <c r="K118" s="88">
        <v>46022</v>
      </c>
      <c r="L118" s="46"/>
      <c r="M118" s="46" t="str">
        <f t="shared" si="8"/>
        <v/>
      </c>
      <c r="N118" s="46"/>
      <c r="O118" s="46"/>
      <c r="P118" s="46"/>
      <c r="Q118" s="46" t="s">
        <v>437</v>
      </c>
      <c r="R118" s="46" t="e">
        <f>Tabela2[[#This Row],[REALIZADO QUANTIDADE]]/Tabela2[[#This Row],[ESTIMATIVO TOTAL ]]</f>
        <v>#DIV/0!</v>
      </c>
      <c r="S118" s="44" t="s">
        <v>1</v>
      </c>
      <c r="T118" s="133" t="s">
        <v>644</v>
      </c>
      <c r="U118" s="129"/>
      <c r="V118" s="123"/>
    </row>
    <row r="119" spans="1:22" ht="76.5" x14ac:dyDescent="0.25">
      <c r="A119" s="80" t="s">
        <v>60</v>
      </c>
      <c r="B119" s="46" t="s">
        <v>378</v>
      </c>
      <c r="C119" s="46" t="s">
        <v>397</v>
      </c>
      <c r="D119" s="46" t="s">
        <v>221</v>
      </c>
      <c r="E119" s="46" t="s">
        <v>225</v>
      </c>
      <c r="F119" s="46" t="s">
        <v>165</v>
      </c>
      <c r="G119" s="44">
        <v>2025</v>
      </c>
      <c r="H119" s="46" t="s">
        <v>469</v>
      </c>
      <c r="I119" s="46" t="s">
        <v>483</v>
      </c>
      <c r="J119" s="88">
        <v>45658</v>
      </c>
      <c r="K119" s="88">
        <v>46022</v>
      </c>
      <c r="L119" s="46"/>
      <c r="M119" s="46" t="str">
        <f t="shared" si="8"/>
        <v/>
      </c>
      <c r="N119" s="46"/>
      <c r="O119" s="46"/>
      <c r="P119" s="46"/>
      <c r="Q119" s="46" t="s">
        <v>470</v>
      </c>
      <c r="R119" s="46" t="e">
        <f>Tabela2[[#This Row],[REALIZADO QUANTIDADE]]/Tabela2[[#This Row],[ESTIMATIVO TOTAL ]]</f>
        <v>#DIV/0!</v>
      </c>
      <c r="S119" s="44" t="s">
        <v>162</v>
      </c>
      <c r="T119" s="133"/>
      <c r="U119" s="129"/>
      <c r="V119" s="123"/>
    </row>
    <row r="120" spans="1:22" ht="38.25" x14ac:dyDescent="0.25">
      <c r="A120" s="80" t="s">
        <v>60</v>
      </c>
      <c r="B120" s="46" t="s">
        <v>378</v>
      </c>
      <c r="C120" s="46" t="s">
        <v>223</v>
      </c>
      <c r="D120" s="46" t="s">
        <v>166</v>
      </c>
      <c r="E120" s="46" t="s">
        <v>224</v>
      </c>
      <c r="F120" s="46" t="s">
        <v>167</v>
      </c>
      <c r="G120" s="44">
        <v>2025</v>
      </c>
      <c r="H120" s="44" t="s">
        <v>327</v>
      </c>
      <c r="I120" s="44" t="s">
        <v>484</v>
      </c>
      <c r="J120" s="89">
        <v>45658</v>
      </c>
      <c r="K120" s="89">
        <v>46022</v>
      </c>
      <c r="L120" s="46"/>
      <c r="M120" s="46" t="str">
        <f t="shared" si="8"/>
        <v/>
      </c>
      <c r="N120" s="46"/>
      <c r="O120" s="46"/>
      <c r="P120" s="46"/>
      <c r="Q120" s="112" t="s">
        <v>439</v>
      </c>
      <c r="R120" s="46" t="e">
        <f>Tabela2[[#This Row],[REALIZADO QUANTIDADE]]/Tabela2[[#This Row],[ESTIMATIVO TOTAL ]]</f>
        <v>#DIV/0!</v>
      </c>
      <c r="S120" s="44" t="s">
        <v>162</v>
      </c>
      <c r="T120" s="133"/>
      <c r="U120" s="129"/>
      <c r="V120" s="123"/>
    </row>
    <row r="121" spans="1:22" ht="135" x14ac:dyDescent="0.25">
      <c r="A121" s="80" t="s">
        <v>60</v>
      </c>
      <c r="B121" s="46" t="s">
        <v>379</v>
      </c>
      <c r="C121" s="46" t="s">
        <v>160</v>
      </c>
      <c r="D121" s="46" t="s">
        <v>159</v>
      </c>
      <c r="E121" s="46" t="s">
        <v>246</v>
      </c>
      <c r="F121" s="46" t="s">
        <v>161</v>
      </c>
      <c r="G121" s="44">
        <v>2025</v>
      </c>
      <c r="H121" s="49" t="s">
        <v>541</v>
      </c>
      <c r="I121" s="49" t="s">
        <v>483</v>
      </c>
      <c r="J121" s="88">
        <v>45658</v>
      </c>
      <c r="K121" s="88">
        <v>46022</v>
      </c>
      <c r="L121" s="46"/>
      <c r="M121" s="46" t="str">
        <f t="shared" si="8"/>
        <v/>
      </c>
      <c r="N121" s="46"/>
      <c r="O121" s="46"/>
      <c r="P121" s="46"/>
      <c r="Q121" s="46" t="s">
        <v>651</v>
      </c>
      <c r="R121" s="46" t="e">
        <f>Tabela2[[#This Row],[REALIZADO QUANTIDADE]]/Tabela2[[#This Row],[ESTIMATIVO TOTAL ]]</f>
        <v>#DIV/0!</v>
      </c>
      <c r="S121" s="44" t="s">
        <v>162</v>
      </c>
      <c r="T121" s="129" t="s">
        <v>649</v>
      </c>
      <c r="U121" s="129"/>
      <c r="V121" s="123"/>
    </row>
    <row r="122" spans="1:22" ht="25.5" x14ac:dyDescent="0.25">
      <c r="A122" s="80" t="s">
        <v>450</v>
      </c>
      <c r="B122" s="46" t="s">
        <v>383</v>
      </c>
      <c r="C122" s="46" t="s">
        <v>360</v>
      </c>
      <c r="D122" s="119" t="s">
        <v>464</v>
      </c>
      <c r="E122" s="46" t="s">
        <v>264</v>
      </c>
      <c r="F122" s="77" t="s">
        <v>362</v>
      </c>
      <c r="G122" s="44">
        <v>2025</v>
      </c>
      <c r="H122" s="49" t="s">
        <v>616</v>
      </c>
      <c r="I122" s="49" t="s">
        <v>483</v>
      </c>
      <c r="J122" s="88">
        <v>45658</v>
      </c>
      <c r="K122" s="88">
        <v>46022</v>
      </c>
      <c r="L122" s="89">
        <v>46022</v>
      </c>
      <c r="M122" s="77">
        <f t="shared" si="8"/>
        <v>0</v>
      </c>
      <c r="N122" s="77"/>
      <c r="O122" s="77"/>
      <c r="P122" s="77"/>
      <c r="Q122" s="44" t="s">
        <v>615</v>
      </c>
      <c r="R122" s="77" t="e">
        <f>Tabela2[[#This Row],[REALIZADO QUANTIDADE]]/Tabela2[[#This Row],[ESTIMATIVO TOTAL ]]</f>
        <v>#DIV/0!</v>
      </c>
      <c r="S122" s="44" t="s">
        <v>162</v>
      </c>
      <c r="T122" s="129"/>
      <c r="U122" s="129"/>
      <c r="V122" s="123"/>
    </row>
    <row r="123" spans="1:22" ht="51" x14ac:dyDescent="0.25">
      <c r="A123" s="80" t="s">
        <v>450</v>
      </c>
      <c r="B123" s="46" t="s">
        <v>382</v>
      </c>
      <c r="C123" s="46" t="s">
        <v>259</v>
      </c>
      <c r="D123" s="46" t="s">
        <v>255</v>
      </c>
      <c r="E123" s="46" t="s">
        <v>254</v>
      </c>
      <c r="F123" s="46" t="s">
        <v>168</v>
      </c>
      <c r="G123" s="44">
        <v>2025</v>
      </c>
      <c r="H123" s="49" t="s">
        <v>257</v>
      </c>
      <c r="I123" s="49" t="s">
        <v>483</v>
      </c>
      <c r="J123" s="88">
        <v>45658</v>
      </c>
      <c r="K123" s="88">
        <v>46022</v>
      </c>
      <c r="L123" s="89">
        <v>46022</v>
      </c>
      <c r="M123" s="46">
        <f t="shared" si="8"/>
        <v>0</v>
      </c>
      <c r="N123" s="46"/>
      <c r="O123" s="46"/>
      <c r="P123" s="46"/>
      <c r="Q123" s="112" t="s">
        <v>447</v>
      </c>
      <c r="R123" s="46" t="e">
        <f>Tabela2[[#This Row],[REALIZADO QUANTIDADE]]/Tabela2[[#This Row],[ESTIMATIVO TOTAL ]]</f>
        <v>#DIV/0!</v>
      </c>
      <c r="S123" s="44" t="s">
        <v>162</v>
      </c>
      <c r="T123" s="129"/>
      <c r="U123" s="129"/>
      <c r="V123" s="123"/>
    </row>
    <row r="124" spans="1:22" ht="51" x14ac:dyDescent="0.25">
      <c r="A124" s="80" t="s">
        <v>450</v>
      </c>
      <c r="B124" s="46" t="s">
        <v>375</v>
      </c>
      <c r="C124" s="46" t="s">
        <v>273</v>
      </c>
      <c r="D124" s="46" t="s">
        <v>279</v>
      </c>
      <c r="E124" s="44" t="s">
        <v>280</v>
      </c>
      <c r="F124" s="77" t="s">
        <v>281</v>
      </c>
      <c r="G124" s="44">
        <v>2025</v>
      </c>
      <c r="H124" s="44" t="s">
        <v>327</v>
      </c>
      <c r="I124" s="44" t="s">
        <v>484</v>
      </c>
      <c r="J124" s="88">
        <v>45658</v>
      </c>
      <c r="K124" s="88">
        <v>46022</v>
      </c>
      <c r="L124" s="89">
        <v>46022</v>
      </c>
      <c r="M124" s="77">
        <f t="shared" si="8"/>
        <v>0</v>
      </c>
      <c r="N124" s="77"/>
      <c r="O124" s="77"/>
      <c r="P124" s="77"/>
      <c r="Q124" s="112" t="s">
        <v>439</v>
      </c>
      <c r="R124" s="77" t="e">
        <f>Tabela2[[#This Row],[REALIZADO QUANTIDADE]]/Tabela2[[#This Row],[ESTIMATIVO TOTAL ]]</f>
        <v>#DIV/0!</v>
      </c>
      <c r="S124" s="44" t="s">
        <v>162</v>
      </c>
      <c r="T124" s="129"/>
      <c r="U124" s="129"/>
      <c r="V124" s="123"/>
    </row>
    <row r="125" spans="1:22" ht="51" x14ac:dyDescent="0.25">
      <c r="A125" s="80" t="s">
        <v>450</v>
      </c>
      <c r="B125" s="46" t="s">
        <v>381</v>
      </c>
      <c r="C125" s="46" t="s">
        <v>276</v>
      </c>
      <c r="D125" s="106" t="s">
        <v>468</v>
      </c>
      <c r="E125" s="46" t="s">
        <v>261</v>
      </c>
      <c r="F125" s="46" t="s">
        <v>171</v>
      </c>
      <c r="G125" s="44">
        <v>2025</v>
      </c>
      <c r="H125" s="49" t="s">
        <v>465</v>
      </c>
      <c r="I125" s="49" t="s">
        <v>482</v>
      </c>
      <c r="J125" s="88">
        <v>45658</v>
      </c>
      <c r="K125" s="88">
        <v>46022</v>
      </c>
      <c r="L125" s="89">
        <v>46022</v>
      </c>
      <c r="M125" s="79">
        <f t="shared" si="8"/>
        <v>0</v>
      </c>
      <c r="N125" s="79"/>
      <c r="O125" s="79"/>
      <c r="P125" s="79"/>
      <c r="Q125" s="46" t="s">
        <v>448</v>
      </c>
      <c r="R125" s="79" t="e">
        <f>Tabela2[[#This Row],[REALIZADO QUANTIDADE]]/Tabela2[[#This Row],[ESTIMATIVO TOTAL ]]</f>
        <v>#DIV/0!</v>
      </c>
      <c r="S125" s="44" t="s">
        <v>162</v>
      </c>
      <c r="T125" s="129"/>
      <c r="U125" s="129"/>
      <c r="V125" s="123"/>
    </row>
    <row r="126" spans="1:22" ht="38.25" x14ac:dyDescent="0.25">
      <c r="A126" s="80" t="s">
        <v>367</v>
      </c>
      <c r="B126" s="46" t="s">
        <v>148</v>
      </c>
      <c r="C126" s="44" t="s">
        <v>212</v>
      </c>
      <c r="D126" s="44" t="s">
        <v>213</v>
      </c>
      <c r="E126" s="44" t="s">
        <v>214</v>
      </c>
      <c r="F126" s="44" t="s">
        <v>190</v>
      </c>
      <c r="G126" s="44">
        <v>2025</v>
      </c>
      <c r="H126" s="44" t="s">
        <v>479</v>
      </c>
      <c r="I126" s="44" t="s">
        <v>484</v>
      </c>
      <c r="J126" s="88">
        <v>45658</v>
      </c>
      <c r="K126" s="88">
        <v>46022</v>
      </c>
      <c r="L126" s="44"/>
      <c r="M126" s="44" t="str">
        <f t="shared" si="8"/>
        <v/>
      </c>
      <c r="N126" s="44"/>
      <c r="O126" s="44"/>
      <c r="P126" s="44"/>
      <c r="Q126" s="112" t="s">
        <v>443</v>
      </c>
      <c r="R126" s="44" t="e">
        <f>Tabela2[[#This Row],[REALIZADO QUANTIDADE]]/Tabela2[[#This Row],[ESTIMATIVO TOTAL ]]</f>
        <v>#DIV/0!</v>
      </c>
      <c r="S126" s="44" t="s">
        <v>162</v>
      </c>
      <c r="T126" s="129" t="s">
        <v>645</v>
      </c>
      <c r="U126" s="129"/>
      <c r="V126" s="123"/>
    </row>
    <row r="127" spans="1:22" ht="66" customHeight="1" x14ac:dyDescent="0.25">
      <c r="A127" s="80" t="s">
        <v>367</v>
      </c>
      <c r="B127" s="46" t="s">
        <v>148</v>
      </c>
      <c r="C127" s="44" t="s">
        <v>188</v>
      </c>
      <c r="D127" s="44" t="s">
        <v>480</v>
      </c>
      <c r="E127" s="44" t="s">
        <v>191</v>
      </c>
      <c r="F127" s="44" t="s">
        <v>190</v>
      </c>
      <c r="G127" s="44">
        <v>2025</v>
      </c>
      <c r="H127" s="44" t="s">
        <v>345</v>
      </c>
      <c r="I127" s="44" t="s">
        <v>483</v>
      </c>
      <c r="J127" s="88">
        <v>45658</v>
      </c>
      <c r="K127" s="88">
        <v>46022</v>
      </c>
      <c r="L127" s="44"/>
      <c r="M127" s="44" t="str">
        <f t="shared" si="8"/>
        <v/>
      </c>
      <c r="N127" s="44"/>
      <c r="O127" s="44"/>
      <c r="P127" s="44"/>
      <c r="Q127" s="112" t="s">
        <v>445</v>
      </c>
      <c r="R127" s="44" t="e">
        <f>Tabela2[[#This Row],[REALIZADO QUANTIDADE]]/Tabela2[[#This Row],[ESTIMATIVO TOTAL ]]</f>
        <v>#DIV/0!</v>
      </c>
      <c r="S127" s="46" t="s">
        <v>162</v>
      </c>
      <c r="T127" s="129"/>
      <c r="U127" s="129"/>
      <c r="V127" s="123"/>
    </row>
    <row r="128" spans="1:22" ht="66" customHeight="1" x14ac:dyDescent="0.25">
      <c r="A128" s="80" t="s">
        <v>367</v>
      </c>
      <c r="B128" s="46" t="s">
        <v>148</v>
      </c>
      <c r="C128" s="44" t="s">
        <v>192</v>
      </c>
      <c r="D128" s="44" t="s">
        <v>193</v>
      </c>
      <c r="E128" s="44" t="s">
        <v>195</v>
      </c>
      <c r="F128" s="44" t="s">
        <v>194</v>
      </c>
      <c r="G128" s="44">
        <v>2025</v>
      </c>
      <c r="H128" s="44" t="s">
        <v>475</v>
      </c>
      <c r="I128" s="44"/>
      <c r="J128" s="88">
        <v>45658</v>
      </c>
      <c r="K128" s="88">
        <v>46022</v>
      </c>
      <c r="L128" s="44"/>
      <c r="M128" s="44" t="str">
        <f t="shared" si="8"/>
        <v/>
      </c>
      <c r="N128" s="44"/>
      <c r="O128" s="44"/>
      <c r="P128" s="44"/>
      <c r="Q128" s="106" t="s">
        <v>448</v>
      </c>
      <c r="R128" s="44" t="e">
        <f>Tabela2[[#This Row],[REALIZADO QUANTIDADE]]/Tabela2[[#This Row],[ESTIMATIVO TOTAL ]]</f>
        <v>#DIV/0!</v>
      </c>
      <c r="S128" s="44" t="s">
        <v>9</v>
      </c>
      <c r="T128" s="128" t="s">
        <v>647</v>
      </c>
      <c r="U128" s="129"/>
      <c r="V128" s="123"/>
    </row>
    <row r="129" spans="1:22" ht="51" x14ac:dyDescent="0.25">
      <c r="A129" s="80" t="s">
        <v>367</v>
      </c>
      <c r="B129" s="46" t="s">
        <v>148</v>
      </c>
      <c r="C129" s="44" t="s">
        <v>184</v>
      </c>
      <c r="D129" s="44" t="s">
        <v>185</v>
      </c>
      <c r="E129" s="44" t="s">
        <v>187</v>
      </c>
      <c r="F129" s="44" t="s">
        <v>186</v>
      </c>
      <c r="G129" s="44">
        <v>2025</v>
      </c>
      <c r="H129" s="44" t="s">
        <v>296</v>
      </c>
      <c r="I129" s="44" t="s">
        <v>483</v>
      </c>
      <c r="J129" s="88">
        <v>45658</v>
      </c>
      <c r="K129" s="88">
        <v>46022</v>
      </c>
      <c r="L129" s="44"/>
      <c r="M129" s="44" t="str">
        <f t="shared" si="8"/>
        <v/>
      </c>
      <c r="N129" s="44"/>
      <c r="O129" s="44"/>
      <c r="P129" s="44"/>
      <c r="Q129" s="112" t="s">
        <v>446</v>
      </c>
      <c r="R129" s="44" t="e">
        <f>Tabela2[[#This Row],[REALIZADO QUANTIDADE]]/Tabela2[[#This Row],[ESTIMATIVO TOTAL ]]</f>
        <v>#DIV/0!</v>
      </c>
      <c r="S129" s="44" t="s">
        <v>162</v>
      </c>
      <c r="T129" s="129" t="s">
        <v>642</v>
      </c>
      <c r="U129" s="129"/>
      <c r="V129" s="123"/>
    </row>
    <row r="130" spans="1:22" ht="38.25" x14ac:dyDescent="0.25">
      <c r="A130" s="80" t="s">
        <v>367</v>
      </c>
      <c r="B130" s="46" t="s">
        <v>148</v>
      </c>
      <c r="C130" s="44" t="s">
        <v>399</v>
      </c>
      <c r="D130" s="44" t="s">
        <v>204</v>
      </c>
      <c r="E130" s="44" t="s">
        <v>205</v>
      </c>
      <c r="F130" s="44" t="s">
        <v>190</v>
      </c>
      <c r="G130" s="44">
        <v>2025</v>
      </c>
      <c r="H130" s="46" t="s">
        <v>401</v>
      </c>
      <c r="I130" s="44" t="s">
        <v>483</v>
      </c>
      <c r="J130" s="88">
        <v>45658</v>
      </c>
      <c r="K130" s="88">
        <v>46022</v>
      </c>
      <c r="L130" s="44"/>
      <c r="M130" s="44" t="str">
        <f t="shared" si="8"/>
        <v/>
      </c>
      <c r="N130" s="44"/>
      <c r="O130" s="44"/>
      <c r="P130" s="44"/>
      <c r="Q130" s="44" t="s">
        <v>536</v>
      </c>
      <c r="R130" s="44" t="e">
        <f>Tabela2[[#This Row],[REALIZADO QUANTIDADE]]/Tabela2[[#This Row],[ESTIMATIVO TOTAL ]]</f>
        <v>#DIV/0!</v>
      </c>
      <c r="S130" s="46" t="s">
        <v>405</v>
      </c>
      <c r="T130" s="129"/>
      <c r="U130" s="129"/>
      <c r="V130" s="123"/>
    </row>
    <row r="131" spans="1:22" ht="25.5" x14ac:dyDescent="0.25">
      <c r="A131" s="80" t="s">
        <v>367</v>
      </c>
      <c r="B131" s="46" t="s">
        <v>148</v>
      </c>
      <c r="C131" s="44" t="s">
        <v>295</v>
      </c>
      <c r="D131" s="44" t="s">
        <v>206</v>
      </c>
      <c r="E131" s="44" t="s">
        <v>207</v>
      </c>
      <c r="F131" s="44" t="s">
        <v>190</v>
      </c>
      <c r="G131" s="44">
        <v>2025</v>
      </c>
      <c r="H131" s="44" t="s">
        <v>298</v>
      </c>
      <c r="I131" s="44" t="s">
        <v>483</v>
      </c>
      <c r="J131" s="88">
        <v>45658</v>
      </c>
      <c r="K131" s="88">
        <v>46022</v>
      </c>
      <c r="L131" s="44"/>
      <c r="M131" s="44" t="str">
        <f t="shared" si="8"/>
        <v/>
      </c>
      <c r="N131" s="44"/>
      <c r="O131" s="44"/>
      <c r="P131" s="44"/>
      <c r="Q131" s="44" t="s">
        <v>537</v>
      </c>
      <c r="R131" s="44" t="e">
        <f>Tabela2[[#This Row],[REALIZADO QUANTIDADE]]/Tabela2[[#This Row],[ESTIMATIVO TOTAL ]]</f>
        <v>#DIV/0!</v>
      </c>
      <c r="S131" s="135" t="s">
        <v>405</v>
      </c>
      <c r="T131" s="129"/>
      <c r="U131" s="129"/>
      <c r="V131" s="123"/>
    </row>
    <row r="132" spans="1:22" ht="38.25" customHeight="1" x14ac:dyDescent="0.25">
      <c r="A132" s="80" t="s">
        <v>367</v>
      </c>
      <c r="B132" s="46" t="s">
        <v>148</v>
      </c>
      <c r="C132" s="44" t="s">
        <v>196</v>
      </c>
      <c r="D132" s="44" t="s">
        <v>197</v>
      </c>
      <c r="E132" s="44" t="s">
        <v>199</v>
      </c>
      <c r="F132" s="44" t="s">
        <v>198</v>
      </c>
      <c r="G132" s="44">
        <v>2025</v>
      </c>
      <c r="H132" s="44" t="s">
        <v>299</v>
      </c>
      <c r="I132" s="44" t="s">
        <v>483</v>
      </c>
      <c r="J132" s="88">
        <v>45658</v>
      </c>
      <c r="K132" s="88">
        <v>46022</v>
      </c>
      <c r="L132" s="44"/>
      <c r="M132" s="44" t="str">
        <f t="shared" si="8"/>
        <v/>
      </c>
      <c r="N132" s="44"/>
      <c r="O132" s="44"/>
      <c r="P132" s="44"/>
      <c r="Q132" s="44" t="s">
        <v>449</v>
      </c>
      <c r="R132" s="44" t="e">
        <f>Tabela2[[#This Row],[REALIZADO QUANTIDADE]]/Tabela2[[#This Row],[ESTIMATIVO TOTAL ]]</f>
        <v>#DIV/0!</v>
      </c>
      <c r="S132" s="46" t="s">
        <v>162</v>
      </c>
      <c r="T132" s="129"/>
      <c r="U132" s="129"/>
      <c r="V132" s="123"/>
    </row>
    <row r="133" spans="1:22" ht="38.25" x14ac:dyDescent="0.25">
      <c r="A133" s="80" t="s">
        <v>367</v>
      </c>
      <c r="B133" s="46" t="s">
        <v>148</v>
      </c>
      <c r="C133" s="44" t="s">
        <v>306</v>
      </c>
      <c r="D133" s="44" t="s">
        <v>476</v>
      </c>
      <c r="E133" s="44" t="s">
        <v>308</v>
      </c>
      <c r="F133" s="44" t="s">
        <v>208</v>
      </c>
      <c r="G133" s="44">
        <v>2025</v>
      </c>
      <c r="H133" s="44" t="s">
        <v>477</v>
      </c>
      <c r="I133" s="49" t="s">
        <v>482</v>
      </c>
      <c r="J133" s="88">
        <v>45658</v>
      </c>
      <c r="K133" s="88">
        <v>46022</v>
      </c>
      <c r="L133" s="44"/>
      <c r="M133" s="44" t="str">
        <f t="shared" si="8"/>
        <v/>
      </c>
      <c r="N133" s="44"/>
      <c r="O133" s="44"/>
      <c r="P133" s="44"/>
      <c r="Q133" s="46" t="s">
        <v>448</v>
      </c>
      <c r="R133" s="44" t="e">
        <f>Tabela2[[#This Row],[REALIZADO QUANTIDADE]]/Tabela2[[#This Row],[ESTIMATIVO TOTAL ]]</f>
        <v>#DIV/0!</v>
      </c>
      <c r="S133" s="44" t="s">
        <v>162</v>
      </c>
      <c r="T133" s="129" t="s">
        <v>638</v>
      </c>
      <c r="U133" s="129"/>
      <c r="V133" s="123"/>
    </row>
    <row r="134" spans="1:22" ht="63.75" customHeight="1" x14ac:dyDescent="0.25">
      <c r="A134" s="80" t="s">
        <v>367</v>
      </c>
      <c r="B134" s="46" t="s">
        <v>148</v>
      </c>
      <c r="C134" s="44" t="s">
        <v>209</v>
      </c>
      <c r="D134" s="44" t="s">
        <v>338</v>
      </c>
      <c r="E134" s="44" t="s">
        <v>211</v>
      </c>
      <c r="F134" s="44" t="s">
        <v>210</v>
      </c>
      <c r="G134" s="44">
        <v>2025</v>
      </c>
      <c r="H134" s="44" t="s">
        <v>398</v>
      </c>
      <c r="I134" s="44" t="s">
        <v>482</v>
      </c>
      <c r="J134" s="89">
        <v>45658</v>
      </c>
      <c r="K134" s="89">
        <v>46022</v>
      </c>
      <c r="L134" s="44"/>
      <c r="M134" s="44" t="str">
        <f>IF(L134=0,"",L134-K135)</f>
        <v/>
      </c>
      <c r="N134" s="44"/>
      <c r="O134" s="44"/>
      <c r="P134" s="44"/>
      <c r="Q134" s="44" t="s">
        <v>448</v>
      </c>
      <c r="R134" s="44" t="e">
        <f>Tabela2[[#This Row],[REALIZADO QUANTIDADE]]/Tabela2[[#This Row],[ESTIMATIVO TOTAL ]]</f>
        <v>#DIV/0!</v>
      </c>
      <c r="S134" s="44" t="s">
        <v>291</v>
      </c>
      <c r="T134" s="129" t="s">
        <v>643</v>
      </c>
      <c r="U134" s="129"/>
      <c r="V134" s="123"/>
    </row>
    <row r="135" spans="1:22" ht="78.75" x14ac:dyDescent="0.25">
      <c r="A135" s="80" t="s">
        <v>367</v>
      </c>
      <c r="B135" s="46" t="s">
        <v>148</v>
      </c>
      <c r="C135" s="44" t="s">
        <v>457</v>
      </c>
      <c r="D135" s="44" t="s">
        <v>502</v>
      </c>
      <c r="E135" s="44" t="s">
        <v>458</v>
      </c>
      <c r="F135" s="44" t="s">
        <v>648</v>
      </c>
      <c r="G135" s="44">
        <v>2025</v>
      </c>
      <c r="H135" s="44" t="s">
        <v>652</v>
      </c>
      <c r="I135" s="44" t="s">
        <v>483</v>
      </c>
      <c r="J135" s="89">
        <v>45658</v>
      </c>
      <c r="K135" s="89">
        <v>46022</v>
      </c>
      <c r="L135" s="44"/>
      <c r="M135" s="44" t="str">
        <f>IF(L135=0,"",L135-K135)</f>
        <v/>
      </c>
      <c r="N135" s="44">
        <v>3</v>
      </c>
      <c r="O135" s="44">
        <v>3</v>
      </c>
      <c r="P135" s="44"/>
      <c r="Q135" s="44" t="s">
        <v>460</v>
      </c>
      <c r="R135" s="96">
        <f>Tabela2[[#This Row],[REALIZADO QUANTIDADE]]/Tabela2[[#This Row],[META QUANTIDADE]]</f>
        <v>0</v>
      </c>
      <c r="S135" s="44" t="s">
        <v>162</v>
      </c>
      <c r="T135" s="129" t="s">
        <v>654</v>
      </c>
      <c r="U135" s="129"/>
      <c r="V135" s="123"/>
    </row>
    <row r="136" spans="1:22" ht="63.75" customHeight="1" x14ac:dyDescent="0.25">
      <c r="A136" s="80" t="s">
        <v>531</v>
      </c>
      <c r="B136" s="46" t="s">
        <v>57</v>
      </c>
      <c r="C136" s="46" t="s">
        <v>222</v>
      </c>
      <c r="D136" s="46" t="s">
        <v>239</v>
      </c>
      <c r="E136" s="46" t="s">
        <v>240</v>
      </c>
      <c r="F136" s="46" t="s">
        <v>157</v>
      </c>
      <c r="G136" s="44">
        <v>2025</v>
      </c>
      <c r="H136" s="44" t="s">
        <v>412</v>
      </c>
      <c r="I136" s="44" t="s">
        <v>482</v>
      </c>
      <c r="J136" s="88">
        <v>45566</v>
      </c>
      <c r="K136" s="88">
        <v>45747</v>
      </c>
      <c r="L136" s="46"/>
      <c r="M136" s="46" t="str">
        <f>IF(L136=0,"",L136-K136)</f>
        <v/>
      </c>
      <c r="N136" s="46"/>
      <c r="O136" s="46"/>
      <c r="P136" s="46"/>
      <c r="Q136" s="46" t="s">
        <v>448</v>
      </c>
      <c r="R136" s="46" t="e">
        <f>Tabela2[[#This Row],[REALIZADO QUANTIDADE]]/Tabela2[[#This Row],[ESTIMATIVO TOTAL ]]</f>
        <v>#DIV/0!</v>
      </c>
      <c r="S136" s="44" t="s">
        <v>162</v>
      </c>
      <c r="T136" s="133" t="s">
        <v>641</v>
      </c>
      <c r="U136" s="129"/>
      <c r="V136" s="123"/>
    </row>
    <row r="137" spans="1:22" ht="91.5" customHeight="1" x14ac:dyDescent="0.25">
      <c r="A137" s="80" t="s">
        <v>531</v>
      </c>
      <c r="B137" s="46" t="s">
        <v>386</v>
      </c>
      <c r="C137" s="46" t="s">
        <v>269</v>
      </c>
      <c r="D137" s="46" t="s">
        <v>266</v>
      </c>
      <c r="E137" s="46" t="s">
        <v>278</v>
      </c>
      <c r="F137" s="77" t="s">
        <v>361</v>
      </c>
      <c r="G137" s="44">
        <v>2025</v>
      </c>
      <c r="H137" s="46" t="s">
        <v>400</v>
      </c>
      <c r="I137" s="46" t="s">
        <v>482</v>
      </c>
      <c r="J137" s="88">
        <v>45597</v>
      </c>
      <c r="K137" s="88">
        <v>45657</v>
      </c>
      <c r="L137" s="89">
        <v>45657</v>
      </c>
      <c r="M137" s="77">
        <f>IF(L137=0,"",L137-K137)</f>
        <v>0</v>
      </c>
      <c r="N137" s="77"/>
      <c r="O137" s="77"/>
      <c r="P137" s="77"/>
      <c r="Q137" s="46" t="s">
        <v>448</v>
      </c>
      <c r="R137" s="77" t="e">
        <f>Tabela2[[#This Row],[REALIZADO QUANTIDADE]]/Tabela2[[#This Row],[ESTIMATIVO TOTAL ]]</f>
        <v>#DIV/0!</v>
      </c>
      <c r="S137" s="44" t="s">
        <v>291</v>
      </c>
      <c r="T137" s="129" t="s">
        <v>639</v>
      </c>
      <c r="U137" s="129"/>
      <c r="V137" s="123"/>
    </row>
    <row r="138" spans="1:22" ht="38.25" x14ac:dyDescent="0.25">
      <c r="A138" s="80" t="s">
        <v>531</v>
      </c>
      <c r="B138" s="46" t="s">
        <v>380</v>
      </c>
      <c r="C138" s="46" t="s">
        <v>268</v>
      </c>
      <c r="D138" s="46" t="s">
        <v>265</v>
      </c>
      <c r="E138" s="46" t="s">
        <v>277</v>
      </c>
      <c r="F138" s="44" t="s">
        <v>177</v>
      </c>
      <c r="G138" s="44">
        <v>2025</v>
      </c>
      <c r="H138" s="84" t="s">
        <v>270</v>
      </c>
      <c r="I138" s="46" t="s">
        <v>483</v>
      </c>
      <c r="J138" s="88">
        <v>45658</v>
      </c>
      <c r="K138" s="88">
        <v>46022</v>
      </c>
      <c r="L138" s="89">
        <v>46022</v>
      </c>
      <c r="M138" s="77">
        <f>IF(L138=0,"",L138-K138)</f>
        <v>0</v>
      </c>
      <c r="N138" s="77"/>
      <c r="O138" s="77"/>
      <c r="P138" s="77"/>
      <c r="Q138" s="44" t="s">
        <v>435</v>
      </c>
      <c r="R138" s="77" t="e">
        <f>Tabela2[[#This Row],[REALIZADO QUANTIDADE]]/Tabela2[[#This Row],[ESTIMATIVO TOTAL ]]</f>
        <v>#DIV/0!</v>
      </c>
      <c r="S138" s="44" t="s">
        <v>162</v>
      </c>
      <c r="T138" s="129"/>
      <c r="U138" s="129"/>
      <c r="V138" s="123"/>
    </row>
    <row r="139" spans="1:22" ht="76.5" customHeight="1" x14ac:dyDescent="0.25">
      <c r="A139" s="80" t="s">
        <v>531</v>
      </c>
      <c r="B139" s="46" t="s">
        <v>384</v>
      </c>
      <c r="C139" s="46" t="s">
        <v>274</v>
      </c>
      <c r="D139" s="44" t="s">
        <v>150</v>
      </c>
      <c r="E139" s="46" t="s">
        <v>267</v>
      </c>
      <c r="F139" s="77" t="s">
        <v>363</v>
      </c>
      <c r="G139" s="44">
        <v>2025</v>
      </c>
      <c r="H139" s="46" t="s">
        <v>354</v>
      </c>
      <c r="I139" s="46" t="s">
        <v>484</v>
      </c>
      <c r="J139" s="88">
        <v>45658</v>
      </c>
      <c r="K139" s="88">
        <v>46022</v>
      </c>
      <c r="L139" s="89">
        <v>46022</v>
      </c>
      <c r="M139" s="77">
        <f>IF(L139=0,"",L139-K139)</f>
        <v>0</v>
      </c>
      <c r="N139" s="77"/>
      <c r="O139" s="77"/>
      <c r="P139" s="77"/>
      <c r="Q139" s="112" t="s">
        <v>439</v>
      </c>
      <c r="R139" s="77" t="e">
        <f>Tabela2[[#This Row],[REALIZADO QUANTIDADE]]/Tabela2[[#This Row],[ESTIMATIVO TOTAL ]]</f>
        <v>#DIV/0!</v>
      </c>
      <c r="S139" s="44" t="s">
        <v>162</v>
      </c>
      <c r="T139" s="129"/>
      <c r="U139" s="129"/>
      <c r="V139" s="123"/>
    </row>
    <row r="140" spans="1:22" ht="38.25" x14ac:dyDescent="0.25">
      <c r="A140" s="80" t="s">
        <v>368</v>
      </c>
      <c r="B140" s="46" t="s">
        <v>387</v>
      </c>
      <c r="C140" s="46" t="s">
        <v>285</v>
      </c>
      <c r="D140" s="46" t="s">
        <v>286</v>
      </c>
      <c r="E140" s="46" t="s">
        <v>287</v>
      </c>
      <c r="F140" s="46" t="s">
        <v>289</v>
      </c>
      <c r="G140" s="44">
        <v>2025</v>
      </c>
      <c r="H140" s="166" t="s">
        <v>534</v>
      </c>
      <c r="I140" s="44" t="s">
        <v>484</v>
      </c>
      <c r="J140" s="89">
        <v>45658</v>
      </c>
      <c r="K140" s="89">
        <v>46022</v>
      </c>
      <c r="L140" s="46"/>
      <c r="M140" s="46" t="str">
        <f>IF(L140=0,"",L140-K141)</f>
        <v/>
      </c>
      <c r="N140" s="46"/>
      <c r="O140" s="46"/>
      <c r="P140" s="46"/>
      <c r="Q140" s="112" t="s">
        <v>439</v>
      </c>
      <c r="R140" s="46" t="e">
        <f>Tabela2[[#This Row],[REALIZADO QUANTIDADE]]/Tabela2[[#This Row],[ESTIMATIVO TOTAL ]]</f>
        <v>#DIV/0!</v>
      </c>
      <c r="S140" s="44" t="s">
        <v>162</v>
      </c>
      <c r="T140" s="129"/>
      <c r="U140" s="129"/>
      <c r="V140" s="123"/>
    </row>
    <row r="141" spans="1:22" ht="38.25" customHeight="1" x14ac:dyDescent="0.25">
      <c r="A141" s="80" t="s">
        <v>368</v>
      </c>
      <c r="B141" s="46" t="s">
        <v>387</v>
      </c>
      <c r="C141" s="89" t="s">
        <v>293</v>
      </c>
      <c r="D141" s="89" t="s">
        <v>103</v>
      </c>
      <c r="E141" s="46" t="s">
        <v>182</v>
      </c>
      <c r="F141" s="46" t="s">
        <v>289</v>
      </c>
      <c r="G141" s="44">
        <v>2025</v>
      </c>
      <c r="H141" s="44" t="s">
        <v>292</v>
      </c>
      <c r="I141" s="44" t="s">
        <v>482</v>
      </c>
      <c r="J141" s="88">
        <v>45658</v>
      </c>
      <c r="K141" s="88">
        <v>46022</v>
      </c>
      <c r="L141" s="46"/>
      <c r="M141" s="46" t="str">
        <f>IF(L141=0,"",L141-K141)</f>
        <v/>
      </c>
      <c r="N141" s="46"/>
      <c r="O141" s="46"/>
      <c r="P141" s="46"/>
      <c r="Q141" s="46" t="s">
        <v>448</v>
      </c>
      <c r="R141" s="46" t="e">
        <f>Tabela2[[#This Row],[REALIZADO QUANTIDADE]]/Tabela2[[#This Row],[ESTIMATIVO TOTAL ]]</f>
        <v>#DIV/0!</v>
      </c>
      <c r="S141" s="44" t="s">
        <v>162</v>
      </c>
      <c r="T141" s="129" t="s">
        <v>640</v>
      </c>
      <c r="U141" s="129"/>
      <c r="V141" s="123"/>
    </row>
    <row r="142" spans="1:22" ht="76.5" customHeight="1" x14ac:dyDescent="0.25">
      <c r="A142" s="80" t="s">
        <v>368</v>
      </c>
      <c r="B142" s="46" t="s">
        <v>387</v>
      </c>
      <c r="C142" s="46" t="s">
        <v>284</v>
      </c>
      <c r="D142" s="46" t="s">
        <v>283</v>
      </c>
      <c r="E142" s="46" t="s">
        <v>282</v>
      </c>
      <c r="F142" s="46" t="s">
        <v>289</v>
      </c>
      <c r="G142" s="44">
        <v>2025</v>
      </c>
      <c r="H142" s="44" t="s">
        <v>403</v>
      </c>
      <c r="I142" s="44"/>
      <c r="J142" s="88">
        <v>45658</v>
      </c>
      <c r="K142" s="88">
        <v>46022</v>
      </c>
      <c r="L142" s="46"/>
      <c r="M142" s="46" t="str">
        <f t="shared" ref="M142:M169" si="9">IF(L142=0,"",L142-K142)</f>
        <v/>
      </c>
      <c r="N142" s="46"/>
      <c r="O142" s="46"/>
      <c r="P142" s="46"/>
      <c r="Q142" s="46"/>
      <c r="R142" s="46" t="e">
        <f>Tabela2[[#This Row],[REALIZADO QUANTIDADE]]/Tabela2[[#This Row],[ESTIMATIVO TOTAL ]]</f>
        <v>#DIV/0!</v>
      </c>
      <c r="S142" s="44" t="s">
        <v>9</v>
      </c>
      <c r="T142" s="129" t="s">
        <v>499</v>
      </c>
      <c r="U142" s="129"/>
      <c r="V142" s="123"/>
    </row>
    <row r="143" spans="1:22" ht="216.75" hidden="1" customHeight="1" x14ac:dyDescent="0.25">
      <c r="A143" s="80" t="s">
        <v>366</v>
      </c>
      <c r="B143" s="46" t="s">
        <v>372</v>
      </c>
      <c r="C143" s="44" t="s">
        <v>147</v>
      </c>
      <c r="D143" s="44" t="s">
        <v>533</v>
      </c>
      <c r="E143" s="44" t="s">
        <v>146</v>
      </c>
      <c r="F143" s="46" t="s">
        <v>148</v>
      </c>
      <c r="G143" s="44">
        <v>2026</v>
      </c>
      <c r="H143" s="44" t="s">
        <v>323</v>
      </c>
      <c r="I143" s="44" t="s">
        <v>482</v>
      </c>
      <c r="J143" s="88">
        <v>46023</v>
      </c>
      <c r="K143" s="88">
        <v>46387</v>
      </c>
      <c r="L143" s="44"/>
      <c r="M143" s="44" t="str">
        <f t="shared" si="9"/>
        <v/>
      </c>
      <c r="N143" s="44"/>
      <c r="O143" s="44"/>
      <c r="P143" s="44"/>
      <c r="Q143" s="46" t="s">
        <v>448</v>
      </c>
      <c r="R143" s="44" t="e">
        <f>Tabela2[[#This Row],[REALIZADO QUANTIDADE]]/Tabela2[[#This Row],[ESTIMATIVO TOTAL ]]</f>
        <v>#DIV/0!</v>
      </c>
      <c r="S143" s="44" t="s">
        <v>291</v>
      </c>
      <c r="T143" s="129"/>
      <c r="U143" s="129"/>
      <c r="V143" s="123"/>
    </row>
    <row r="144" spans="1:22" ht="76.5" hidden="1" customHeight="1" x14ac:dyDescent="0.25">
      <c r="A144" s="80" t="s">
        <v>366</v>
      </c>
      <c r="B144" s="46" t="s">
        <v>377</v>
      </c>
      <c r="C144" s="44" t="s">
        <v>316</v>
      </c>
      <c r="D144" s="44" t="s">
        <v>129</v>
      </c>
      <c r="E144" s="44" t="s">
        <v>130</v>
      </c>
      <c r="F144" s="44" t="s">
        <v>131</v>
      </c>
      <c r="G144" s="44">
        <v>2026</v>
      </c>
      <c r="H144" s="44" t="s">
        <v>455</v>
      </c>
      <c r="I144" s="44" t="s">
        <v>482</v>
      </c>
      <c r="J144" s="88">
        <v>46023</v>
      </c>
      <c r="K144" s="88">
        <v>46387</v>
      </c>
      <c r="L144" s="44"/>
      <c r="M144" s="44" t="str">
        <f t="shared" si="9"/>
        <v/>
      </c>
      <c r="N144" s="44"/>
      <c r="O144" s="44"/>
      <c r="P144" s="44"/>
      <c r="Q144" s="46" t="s">
        <v>448</v>
      </c>
      <c r="R144" s="44" t="e">
        <f>Tabela2[[#This Row],[REALIZADO QUANTIDADE]]/Tabela2[[#This Row],[ESTIMATIVO TOTAL ]]</f>
        <v>#DIV/0!</v>
      </c>
      <c r="S144" s="44" t="s">
        <v>291</v>
      </c>
      <c r="T144" s="129"/>
      <c r="U144" s="129"/>
      <c r="V144" s="123"/>
    </row>
    <row r="145" spans="1:22" ht="114.75" hidden="1" customHeight="1" x14ac:dyDescent="0.25">
      <c r="A145" s="80" t="s">
        <v>366</v>
      </c>
      <c r="B145" s="46" t="s">
        <v>373</v>
      </c>
      <c r="C145" s="44" t="s">
        <v>314</v>
      </c>
      <c r="D145" s="44" t="s">
        <v>126</v>
      </c>
      <c r="E145" s="44" t="s">
        <v>247</v>
      </c>
      <c r="F145" s="44" t="s">
        <v>127</v>
      </c>
      <c r="G145" s="44">
        <v>2026</v>
      </c>
      <c r="H145" s="44" t="s">
        <v>636</v>
      </c>
      <c r="I145" s="44" t="s">
        <v>482</v>
      </c>
      <c r="J145" s="88">
        <v>46023</v>
      </c>
      <c r="K145" s="88">
        <v>46387</v>
      </c>
      <c r="L145" s="44"/>
      <c r="M145" s="44" t="str">
        <f t="shared" si="9"/>
        <v/>
      </c>
      <c r="N145" s="44"/>
      <c r="O145" s="44"/>
      <c r="P145" s="44"/>
      <c r="Q145" s="46" t="s">
        <v>448</v>
      </c>
      <c r="R145" s="44" t="e">
        <f>Tabela2[[#This Row],[REALIZADO QUANTIDADE]]/Tabela2[[#This Row],[ESTIMATIVO TOTAL ]]</f>
        <v>#DIV/0!</v>
      </c>
      <c r="S145" s="44" t="s">
        <v>291</v>
      </c>
      <c r="T145" s="129"/>
      <c r="U145" s="129"/>
      <c r="V145" s="123"/>
    </row>
    <row r="146" spans="1:22" ht="76.5" hidden="1" customHeight="1" x14ac:dyDescent="0.25">
      <c r="A146" s="80" t="s">
        <v>366</v>
      </c>
      <c r="B146" s="46" t="s">
        <v>370</v>
      </c>
      <c r="C146" s="44" t="s">
        <v>140</v>
      </c>
      <c r="D146" s="44" t="s">
        <v>248</v>
      </c>
      <c r="E146" s="44" t="s">
        <v>139</v>
      </c>
      <c r="F146" s="44" t="s">
        <v>141</v>
      </c>
      <c r="G146" s="44">
        <v>2026</v>
      </c>
      <c r="H146" s="44" t="s">
        <v>348</v>
      </c>
      <c r="I146" s="44"/>
      <c r="J146" s="88">
        <v>46023</v>
      </c>
      <c r="K146" s="88">
        <v>46387</v>
      </c>
      <c r="L146" s="44"/>
      <c r="M146" s="44" t="str">
        <f t="shared" si="9"/>
        <v/>
      </c>
      <c r="N146" s="44"/>
      <c r="O146" s="44"/>
      <c r="P146" s="44"/>
      <c r="Q146" s="44"/>
      <c r="R146" s="44" t="e">
        <f>Tabela2[[#This Row],[REALIZADO QUANTIDADE]]/Tabela2[[#This Row],[ESTIMATIVO TOTAL ]]</f>
        <v>#DIV/0!</v>
      </c>
      <c r="S146" s="44" t="s">
        <v>9</v>
      </c>
      <c r="T146" s="129" t="s">
        <v>501</v>
      </c>
      <c r="U146" s="129"/>
      <c r="V146" s="123"/>
    </row>
    <row r="147" spans="1:22" ht="63.75" hidden="1" customHeight="1" x14ac:dyDescent="0.25">
      <c r="A147" s="80" t="s">
        <v>366</v>
      </c>
      <c r="B147" s="46" t="s">
        <v>58</v>
      </c>
      <c r="C147" s="44" t="s">
        <v>315</v>
      </c>
      <c r="D147" s="44" t="s">
        <v>132</v>
      </c>
      <c r="E147" s="44" t="s">
        <v>133</v>
      </c>
      <c r="F147" s="44" t="s">
        <v>67</v>
      </c>
      <c r="G147" s="44">
        <v>2026</v>
      </c>
      <c r="H147" s="44" t="s">
        <v>414</v>
      </c>
      <c r="I147" s="44" t="s">
        <v>483</v>
      </c>
      <c r="J147" s="88">
        <v>46023</v>
      </c>
      <c r="K147" s="88">
        <v>46387</v>
      </c>
      <c r="L147" s="44"/>
      <c r="M147" s="44" t="str">
        <f t="shared" si="9"/>
        <v/>
      </c>
      <c r="N147" s="44"/>
      <c r="O147" s="44"/>
      <c r="P147" s="44"/>
      <c r="Q147" s="46" t="s">
        <v>485</v>
      </c>
      <c r="R147" s="44" t="e">
        <f>Tabela2[[#This Row],[REALIZADO QUANTIDADE]]/Tabela2[[#This Row],[ESTIMATIVO TOTAL ]]</f>
        <v>#DIV/0!</v>
      </c>
      <c r="S147" s="44" t="s">
        <v>291</v>
      </c>
      <c r="T147" s="129"/>
      <c r="U147" s="129"/>
      <c r="V147" s="123"/>
    </row>
    <row r="148" spans="1:22" ht="76.5" hidden="1" customHeight="1" x14ac:dyDescent="0.25">
      <c r="A148" s="80" t="s">
        <v>366</v>
      </c>
      <c r="B148" s="46" t="s">
        <v>375</v>
      </c>
      <c r="C148" s="44" t="s">
        <v>319</v>
      </c>
      <c r="D148" s="44" t="s">
        <v>150</v>
      </c>
      <c r="E148" s="44" t="s">
        <v>318</v>
      </c>
      <c r="F148" s="44" t="s">
        <v>151</v>
      </c>
      <c r="G148" s="44">
        <v>2026</v>
      </c>
      <c r="H148" s="44" t="s">
        <v>231</v>
      </c>
      <c r="I148" s="44" t="s">
        <v>484</v>
      </c>
      <c r="J148" s="88">
        <v>46023</v>
      </c>
      <c r="K148" s="88">
        <v>46387</v>
      </c>
      <c r="L148" s="44"/>
      <c r="M148" s="44" t="str">
        <f t="shared" si="9"/>
        <v/>
      </c>
      <c r="N148" s="44"/>
      <c r="O148" s="44"/>
      <c r="P148" s="44"/>
      <c r="Q148" s="112" t="s">
        <v>439</v>
      </c>
      <c r="R148" s="44" t="e">
        <f>Tabela2[[#This Row],[REALIZADO QUANTIDADE]]/Tabela2[[#This Row],[ESTIMATIVO TOTAL ]]</f>
        <v>#DIV/0!</v>
      </c>
      <c r="S148" s="44" t="s">
        <v>291</v>
      </c>
      <c r="T148" s="129"/>
      <c r="U148" s="129"/>
      <c r="V148" s="123"/>
    </row>
    <row r="149" spans="1:22" ht="51" hidden="1" customHeight="1" x14ac:dyDescent="0.25">
      <c r="A149" s="80" t="s">
        <v>366</v>
      </c>
      <c r="B149" s="46" t="s">
        <v>376</v>
      </c>
      <c r="C149" s="44" t="s">
        <v>137</v>
      </c>
      <c r="D149" s="44" t="s">
        <v>135</v>
      </c>
      <c r="E149" s="44" t="s">
        <v>136</v>
      </c>
      <c r="F149" s="44" t="s">
        <v>131</v>
      </c>
      <c r="G149" s="44">
        <v>2026</v>
      </c>
      <c r="H149" s="44" t="s">
        <v>491</v>
      </c>
      <c r="I149" s="44" t="s">
        <v>482</v>
      </c>
      <c r="J149" s="88">
        <v>46023</v>
      </c>
      <c r="K149" s="88">
        <v>46387</v>
      </c>
      <c r="L149" s="44"/>
      <c r="M149" s="44" t="str">
        <f t="shared" si="9"/>
        <v/>
      </c>
      <c r="N149" s="44"/>
      <c r="O149" s="44"/>
      <c r="P149" s="44"/>
      <c r="Q149" s="46" t="s">
        <v>448</v>
      </c>
      <c r="R149" s="44" t="e">
        <f>Tabela2[[#This Row],[REALIZADO QUANTIDADE]]/Tabela2[[#This Row],[ESTIMATIVO TOTAL ]]</f>
        <v>#DIV/0!</v>
      </c>
      <c r="S149" s="44" t="s">
        <v>291</v>
      </c>
      <c r="T149" s="129"/>
      <c r="U149" s="129"/>
      <c r="V149" s="123"/>
    </row>
    <row r="150" spans="1:22" ht="25.5" hidden="1" customHeight="1" x14ac:dyDescent="0.25">
      <c r="A150" s="80" t="s">
        <v>366</v>
      </c>
      <c r="B150" s="46" t="s">
        <v>371</v>
      </c>
      <c r="C150" s="44" t="s">
        <v>317</v>
      </c>
      <c r="D150" s="44" t="s">
        <v>142</v>
      </c>
      <c r="E150" s="44" t="s">
        <v>143</v>
      </c>
      <c r="F150" s="44" t="s">
        <v>144</v>
      </c>
      <c r="G150" s="44">
        <v>2026</v>
      </c>
      <c r="H150" s="44" t="s">
        <v>250</v>
      </c>
      <c r="I150" s="44" t="s">
        <v>482</v>
      </c>
      <c r="J150" s="88">
        <v>46023</v>
      </c>
      <c r="K150" s="88">
        <v>46387</v>
      </c>
      <c r="L150" s="44"/>
      <c r="M150" s="44" t="str">
        <f t="shared" si="9"/>
        <v/>
      </c>
      <c r="N150" s="44"/>
      <c r="O150" s="44"/>
      <c r="P150" s="44"/>
      <c r="Q150" s="46" t="s">
        <v>448</v>
      </c>
      <c r="R150" s="44" t="e">
        <f>Tabela2[[#This Row],[REALIZADO QUANTIDADE]]/Tabela2[[#This Row],[ESTIMATIVO TOTAL ]]</f>
        <v>#DIV/0!</v>
      </c>
      <c r="S150" s="44" t="s">
        <v>291</v>
      </c>
      <c r="T150" s="129"/>
      <c r="U150" s="129"/>
      <c r="V150" s="123"/>
    </row>
    <row r="151" spans="1:22" ht="51" hidden="1" customHeight="1" x14ac:dyDescent="0.25">
      <c r="A151" s="80" t="s">
        <v>366</v>
      </c>
      <c r="B151" s="46" t="s">
        <v>374</v>
      </c>
      <c r="C151" s="44" t="s">
        <v>220</v>
      </c>
      <c r="D151" s="44" t="s">
        <v>150</v>
      </c>
      <c r="E151" s="44" t="s">
        <v>153</v>
      </c>
      <c r="F151" s="44" t="s">
        <v>151</v>
      </c>
      <c r="G151" s="44">
        <v>2026</v>
      </c>
      <c r="H151" s="44" t="s">
        <v>230</v>
      </c>
      <c r="I151" s="44" t="s">
        <v>484</v>
      </c>
      <c r="J151" s="88">
        <v>46023</v>
      </c>
      <c r="K151" s="88">
        <v>46387</v>
      </c>
      <c r="L151" s="44"/>
      <c r="M151" s="44" t="str">
        <f t="shared" si="9"/>
        <v/>
      </c>
      <c r="N151" s="44"/>
      <c r="O151" s="44"/>
      <c r="P151" s="44"/>
      <c r="Q151" s="112" t="s">
        <v>439</v>
      </c>
      <c r="R151" s="44" t="e">
        <f>Tabela2[[#This Row],[REALIZADO QUANTIDADE]]/Tabela2[[#This Row],[ESTIMATIVO TOTAL ]]</f>
        <v>#DIV/0!</v>
      </c>
      <c r="S151" s="44" t="s">
        <v>291</v>
      </c>
      <c r="T151" s="129"/>
      <c r="U151" s="129"/>
      <c r="V151" s="123"/>
    </row>
    <row r="152" spans="1:22" ht="127.5" hidden="1" customHeight="1" x14ac:dyDescent="0.25">
      <c r="A152" s="80" t="s">
        <v>531</v>
      </c>
      <c r="B152" s="46" t="s">
        <v>57</v>
      </c>
      <c r="C152" s="46" t="s">
        <v>222</v>
      </c>
      <c r="D152" s="46" t="s">
        <v>239</v>
      </c>
      <c r="E152" s="46" t="s">
        <v>240</v>
      </c>
      <c r="F152" s="46" t="s">
        <v>157</v>
      </c>
      <c r="G152" s="44">
        <v>2026</v>
      </c>
      <c r="H152" s="44" t="s">
        <v>412</v>
      </c>
      <c r="I152" s="44" t="s">
        <v>482</v>
      </c>
      <c r="J152" s="88">
        <v>45931</v>
      </c>
      <c r="K152" s="88">
        <v>46112</v>
      </c>
      <c r="L152" s="46"/>
      <c r="M152" s="46" t="str">
        <f t="shared" si="9"/>
        <v/>
      </c>
      <c r="N152" s="46"/>
      <c r="O152" s="46"/>
      <c r="P152" s="46"/>
      <c r="Q152" s="46" t="s">
        <v>448</v>
      </c>
      <c r="R152" s="46" t="e">
        <f>Tabela2[[#This Row],[REALIZADO QUANTIDADE]]/Tabela2[[#This Row],[ESTIMATIVO TOTAL ]]</f>
        <v>#DIV/0!</v>
      </c>
      <c r="S152" s="44" t="s">
        <v>291</v>
      </c>
      <c r="T152" s="133"/>
      <c r="U152" s="129"/>
      <c r="V152" s="123"/>
    </row>
    <row r="153" spans="1:22" ht="51" hidden="1" x14ac:dyDescent="0.25">
      <c r="A153" s="80" t="s">
        <v>60</v>
      </c>
      <c r="B153" s="46" t="s">
        <v>390</v>
      </c>
      <c r="C153" s="46" t="s">
        <v>236</v>
      </c>
      <c r="D153" s="46" t="s">
        <v>237</v>
      </c>
      <c r="E153" s="46" t="s">
        <v>238</v>
      </c>
      <c r="F153" s="46" t="s">
        <v>59</v>
      </c>
      <c r="G153" s="44">
        <v>2026</v>
      </c>
      <c r="H153" s="91" t="s">
        <v>321</v>
      </c>
      <c r="I153" s="91" t="s">
        <v>483</v>
      </c>
      <c r="J153" s="88">
        <v>46023</v>
      </c>
      <c r="K153" s="88">
        <v>46387</v>
      </c>
      <c r="L153" s="46"/>
      <c r="M153" s="46" t="str">
        <f t="shared" si="9"/>
        <v/>
      </c>
      <c r="N153" s="46"/>
      <c r="O153" s="46"/>
      <c r="P153" s="46"/>
      <c r="Q153" s="46" t="s">
        <v>438</v>
      </c>
      <c r="R153" s="46" t="e">
        <f>Tabela2[[#This Row],[REALIZADO QUANTIDADE]]/Tabela2[[#This Row],[ESTIMATIVO TOTAL ]]</f>
        <v>#DIV/0!</v>
      </c>
      <c r="S153" s="44" t="s">
        <v>291</v>
      </c>
      <c r="T153" s="133"/>
      <c r="U153" s="129"/>
      <c r="V153" s="123"/>
    </row>
    <row r="154" spans="1:22" ht="76.5" hidden="1" x14ac:dyDescent="0.25">
      <c r="A154" s="80" t="s">
        <v>60</v>
      </c>
      <c r="B154" s="46" t="s">
        <v>390</v>
      </c>
      <c r="C154" s="46" t="s">
        <v>235</v>
      </c>
      <c r="D154" s="46" t="s">
        <v>228</v>
      </c>
      <c r="E154" s="46" t="s">
        <v>226</v>
      </c>
      <c r="F154" s="46" t="s">
        <v>227</v>
      </c>
      <c r="G154" s="44">
        <v>2026</v>
      </c>
      <c r="H154" s="49" t="s">
        <v>396</v>
      </c>
      <c r="I154" s="49" t="s">
        <v>483</v>
      </c>
      <c r="J154" s="88">
        <v>46023</v>
      </c>
      <c r="K154" s="88">
        <v>46387</v>
      </c>
      <c r="L154" s="46"/>
      <c r="M154" s="46" t="str">
        <f t="shared" si="9"/>
        <v/>
      </c>
      <c r="N154" s="46"/>
      <c r="O154" s="46"/>
      <c r="P154" s="46"/>
      <c r="Q154" s="46" t="s">
        <v>437</v>
      </c>
      <c r="R154" s="46" t="e">
        <f>Tabela2[[#This Row],[REALIZADO QUANTIDADE]]/Tabela2[[#This Row],[ESTIMATIVO TOTAL ]]</f>
        <v>#DIV/0!</v>
      </c>
      <c r="S154" s="44" t="s">
        <v>291</v>
      </c>
      <c r="T154" s="133"/>
      <c r="U154" s="129"/>
      <c r="V154" s="123"/>
    </row>
    <row r="155" spans="1:22" ht="76.5" hidden="1" x14ac:dyDescent="0.25">
      <c r="A155" s="80" t="s">
        <v>60</v>
      </c>
      <c r="B155" s="46" t="s">
        <v>378</v>
      </c>
      <c r="C155" s="46" t="s">
        <v>397</v>
      </c>
      <c r="D155" s="46" t="s">
        <v>221</v>
      </c>
      <c r="E155" s="46" t="s">
        <v>225</v>
      </c>
      <c r="F155" s="46" t="s">
        <v>165</v>
      </c>
      <c r="G155" s="44">
        <v>2026</v>
      </c>
      <c r="H155" s="46" t="s">
        <v>469</v>
      </c>
      <c r="I155" s="46" t="s">
        <v>483</v>
      </c>
      <c r="J155" s="88">
        <v>46023</v>
      </c>
      <c r="K155" s="88">
        <v>46387</v>
      </c>
      <c r="L155" s="46"/>
      <c r="M155" s="46" t="str">
        <f t="shared" si="9"/>
        <v/>
      </c>
      <c r="N155" s="46"/>
      <c r="O155" s="46"/>
      <c r="P155" s="46"/>
      <c r="Q155" s="46" t="s">
        <v>470</v>
      </c>
      <c r="R155" s="46" t="e">
        <f>Tabela2[[#This Row],[REALIZADO QUANTIDADE]]/Tabela2[[#This Row],[ESTIMATIVO TOTAL ]]</f>
        <v>#DIV/0!</v>
      </c>
      <c r="S155" s="44" t="s">
        <v>291</v>
      </c>
      <c r="T155" s="133"/>
      <c r="U155" s="129"/>
      <c r="V155" s="123"/>
    </row>
    <row r="156" spans="1:22" ht="81" hidden="1" customHeight="1" x14ac:dyDescent="0.25">
      <c r="A156" s="80" t="s">
        <v>60</v>
      </c>
      <c r="B156" s="46" t="s">
        <v>378</v>
      </c>
      <c r="C156" s="46" t="s">
        <v>223</v>
      </c>
      <c r="D156" s="46" t="s">
        <v>166</v>
      </c>
      <c r="E156" s="46" t="s">
        <v>224</v>
      </c>
      <c r="F156" s="46" t="s">
        <v>167</v>
      </c>
      <c r="G156" s="44">
        <v>2026</v>
      </c>
      <c r="H156" s="44" t="s">
        <v>231</v>
      </c>
      <c r="I156" s="44" t="s">
        <v>484</v>
      </c>
      <c r="J156" s="89">
        <v>46023</v>
      </c>
      <c r="K156" s="89">
        <v>46387</v>
      </c>
      <c r="L156" s="46"/>
      <c r="M156" s="46" t="str">
        <f t="shared" si="9"/>
        <v/>
      </c>
      <c r="N156" s="46"/>
      <c r="O156" s="46"/>
      <c r="P156" s="46"/>
      <c r="Q156" s="112" t="s">
        <v>439</v>
      </c>
      <c r="R156" s="46" t="e">
        <f>Tabela2[[#This Row],[REALIZADO QUANTIDADE]]/Tabela2[[#This Row],[ESTIMATIVO TOTAL ]]</f>
        <v>#DIV/0!</v>
      </c>
      <c r="S156" s="44" t="s">
        <v>291</v>
      </c>
      <c r="T156" s="133"/>
      <c r="U156" s="129"/>
      <c r="V156" s="123"/>
    </row>
    <row r="157" spans="1:22" ht="76.5" hidden="1" customHeight="1" x14ac:dyDescent="0.25">
      <c r="A157" s="80" t="s">
        <v>60</v>
      </c>
      <c r="B157" s="46" t="s">
        <v>379</v>
      </c>
      <c r="C157" s="46" t="s">
        <v>160</v>
      </c>
      <c r="D157" s="46" t="s">
        <v>159</v>
      </c>
      <c r="E157" s="46" t="s">
        <v>246</v>
      </c>
      <c r="F157" s="46" t="s">
        <v>161</v>
      </c>
      <c r="G157" s="44">
        <v>2026</v>
      </c>
      <c r="H157" s="44" t="s">
        <v>542</v>
      </c>
      <c r="I157" s="49" t="s">
        <v>483</v>
      </c>
      <c r="J157" s="88">
        <v>46023</v>
      </c>
      <c r="K157" s="88">
        <v>46387</v>
      </c>
      <c r="L157" s="46"/>
      <c r="M157" s="46" t="str">
        <f t="shared" si="9"/>
        <v/>
      </c>
      <c r="N157" s="46"/>
      <c r="O157" s="46"/>
      <c r="P157" s="46"/>
      <c r="Q157" s="46" t="s">
        <v>651</v>
      </c>
      <c r="R157" s="46" t="e">
        <f>Tabela2[[#This Row],[REALIZADO QUANTIDADE]]/Tabela2[[#This Row],[ESTIMATIVO TOTAL ]]</f>
        <v>#DIV/0!</v>
      </c>
      <c r="S157" s="44" t="s">
        <v>291</v>
      </c>
      <c r="T157" s="129" t="s">
        <v>649</v>
      </c>
      <c r="U157" s="129"/>
      <c r="V157" s="123"/>
    </row>
    <row r="158" spans="1:22" ht="89.25" hidden="1" customHeight="1" x14ac:dyDescent="0.25">
      <c r="A158" s="80" t="s">
        <v>450</v>
      </c>
      <c r="B158" s="46" t="s">
        <v>383</v>
      </c>
      <c r="C158" s="46" t="s">
        <v>360</v>
      </c>
      <c r="D158" s="120" t="s">
        <v>464</v>
      </c>
      <c r="E158" s="46" t="s">
        <v>264</v>
      </c>
      <c r="F158" s="77" t="s">
        <v>362</v>
      </c>
      <c r="G158" s="44">
        <v>2026</v>
      </c>
      <c r="H158" s="49" t="s">
        <v>616</v>
      </c>
      <c r="I158" s="49" t="s">
        <v>483</v>
      </c>
      <c r="J158" s="88">
        <v>46023</v>
      </c>
      <c r="K158" s="88">
        <v>46387</v>
      </c>
      <c r="L158" s="88">
        <v>46387</v>
      </c>
      <c r="M158" s="77">
        <f t="shared" si="9"/>
        <v>0</v>
      </c>
      <c r="N158" s="77"/>
      <c r="O158" s="77"/>
      <c r="P158" s="77"/>
      <c r="Q158" s="44" t="s">
        <v>615</v>
      </c>
      <c r="R158" s="77" t="e">
        <f>Tabela2[[#This Row],[REALIZADO QUANTIDADE]]/Tabela2[[#This Row],[ESTIMATIVO TOTAL ]]</f>
        <v>#DIV/0!</v>
      </c>
      <c r="S158" s="44" t="s">
        <v>291</v>
      </c>
      <c r="T158" s="129"/>
      <c r="U158" s="129"/>
      <c r="V158" s="123"/>
    </row>
    <row r="159" spans="1:22" ht="89.25" hidden="1" customHeight="1" x14ac:dyDescent="0.25">
      <c r="A159" s="80" t="s">
        <v>450</v>
      </c>
      <c r="B159" s="46" t="s">
        <v>382</v>
      </c>
      <c r="C159" s="46" t="s">
        <v>259</v>
      </c>
      <c r="D159" s="46" t="s">
        <v>255</v>
      </c>
      <c r="E159" s="46" t="s">
        <v>254</v>
      </c>
      <c r="F159" s="46" t="s">
        <v>168</v>
      </c>
      <c r="G159" s="44">
        <v>2026</v>
      </c>
      <c r="H159" s="49" t="s">
        <v>257</v>
      </c>
      <c r="I159" s="49" t="s">
        <v>483</v>
      </c>
      <c r="J159" s="88">
        <v>46023</v>
      </c>
      <c r="K159" s="88">
        <v>46387</v>
      </c>
      <c r="L159" s="88">
        <v>46387</v>
      </c>
      <c r="M159" s="46">
        <f t="shared" si="9"/>
        <v>0</v>
      </c>
      <c r="N159" s="46"/>
      <c r="O159" s="46"/>
      <c r="P159" s="46"/>
      <c r="Q159" s="112" t="s">
        <v>447</v>
      </c>
      <c r="R159" s="46" t="e">
        <f>Tabela2[[#This Row],[REALIZADO QUANTIDADE]]/Tabela2[[#This Row],[ESTIMATIVO TOTAL ]]</f>
        <v>#DIV/0!</v>
      </c>
      <c r="S159" s="44" t="s">
        <v>291</v>
      </c>
      <c r="T159" s="129"/>
      <c r="U159" s="129"/>
      <c r="V159" s="123"/>
    </row>
    <row r="160" spans="1:22" ht="102" hidden="1" customHeight="1" x14ac:dyDescent="0.25">
      <c r="A160" s="80" t="s">
        <v>450</v>
      </c>
      <c r="B160" s="46" t="s">
        <v>375</v>
      </c>
      <c r="C160" s="46" t="s">
        <v>273</v>
      </c>
      <c r="D160" s="46" t="s">
        <v>279</v>
      </c>
      <c r="E160" s="44" t="s">
        <v>280</v>
      </c>
      <c r="F160" s="77" t="s">
        <v>281</v>
      </c>
      <c r="G160" s="44">
        <v>2026</v>
      </c>
      <c r="H160" s="44" t="s">
        <v>231</v>
      </c>
      <c r="I160" s="44" t="s">
        <v>484</v>
      </c>
      <c r="J160" s="88">
        <v>46023</v>
      </c>
      <c r="K160" s="88">
        <v>46387</v>
      </c>
      <c r="L160" s="88">
        <v>46387</v>
      </c>
      <c r="M160" s="77">
        <f t="shared" si="9"/>
        <v>0</v>
      </c>
      <c r="N160" s="77"/>
      <c r="O160" s="77"/>
      <c r="P160" s="77"/>
      <c r="Q160" s="112" t="s">
        <v>439</v>
      </c>
      <c r="R160" s="77" t="e">
        <f>Tabela2[[#This Row],[REALIZADO QUANTIDADE]]/Tabela2[[#This Row],[ESTIMATIVO TOTAL ]]</f>
        <v>#DIV/0!</v>
      </c>
      <c r="S160" s="44" t="s">
        <v>291</v>
      </c>
      <c r="T160" s="129"/>
      <c r="U160" s="129"/>
      <c r="V160" s="123"/>
    </row>
    <row r="161" spans="1:22" ht="51" hidden="1" customHeight="1" x14ac:dyDescent="0.25">
      <c r="A161" s="80" t="s">
        <v>450</v>
      </c>
      <c r="B161" s="46" t="s">
        <v>381</v>
      </c>
      <c r="C161" s="46" t="s">
        <v>276</v>
      </c>
      <c r="D161" s="46" t="s">
        <v>468</v>
      </c>
      <c r="E161" s="46" t="s">
        <v>261</v>
      </c>
      <c r="F161" s="46" t="s">
        <v>171</v>
      </c>
      <c r="G161" s="44">
        <v>2026</v>
      </c>
      <c r="H161" s="49" t="s">
        <v>465</v>
      </c>
      <c r="I161" s="49" t="s">
        <v>482</v>
      </c>
      <c r="J161" s="88">
        <v>46023</v>
      </c>
      <c r="K161" s="88">
        <v>46387</v>
      </c>
      <c r="L161" s="88">
        <v>46387</v>
      </c>
      <c r="M161" s="79">
        <f t="shared" si="9"/>
        <v>0</v>
      </c>
      <c r="N161" s="79"/>
      <c r="O161" s="79"/>
      <c r="P161" s="79"/>
      <c r="Q161" s="46" t="s">
        <v>448</v>
      </c>
      <c r="R161" s="79" t="e">
        <f>Tabela2[[#This Row],[REALIZADO QUANTIDADE]]/Tabela2[[#This Row],[ESTIMATIVO TOTAL ]]</f>
        <v>#DIV/0!</v>
      </c>
      <c r="S161" s="44" t="s">
        <v>291</v>
      </c>
      <c r="T161" s="129"/>
      <c r="U161" s="129"/>
      <c r="V161" s="123"/>
    </row>
    <row r="162" spans="1:22" ht="38.25" hidden="1" x14ac:dyDescent="0.25">
      <c r="A162" s="80" t="s">
        <v>367</v>
      </c>
      <c r="B162" s="46" t="s">
        <v>148</v>
      </c>
      <c r="C162" s="44" t="s">
        <v>212</v>
      </c>
      <c r="D162" s="44" t="s">
        <v>213</v>
      </c>
      <c r="E162" s="44" t="s">
        <v>214</v>
      </c>
      <c r="F162" s="44" t="s">
        <v>190</v>
      </c>
      <c r="G162" s="44">
        <v>2026</v>
      </c>
      <c r="H162" s="44" t="s">
        <v>479</v>
      </c>
      <c r="I162" s="44" t="s">
        <v>484</v>
      </c>
      <c r="J162" s="88">
        <v>46023</v>
      </c>
      <c r="K162" s="88">
        <v>46387</v>
      </c>
      <c r="L162" s="44"/>
      <c r="M162" s="44" t="str">
        <f t="shared" si="9"/>
        <v/>
      </c>
      <c r="N162" s="44"/>
      <c r="O162" s="44"/>
      <c r="P162" s="44"/>
      <c r="Q162" s="112" t="s">
        <v>443</v>
      </c>
      <c r="R162" s="44" t="e">
        <f>Tabela2[[#This Row],[REALIZADO QUANTIDADE]]/Tabela2[[#This Row],[ESTIMATIVO TOTAL ]]</f>
        <v>#DIV/0!</v>
      </c>
      <c r="S162" s="46" t="s">
        <v>291</v>
      </c>
      <c r="T162" s="129"/>
      <c r="U162" s="129"/>
      <c r="V162" s="123"/>
    </row>
    <row r="163" spans="1:22" ht="38.25" hidden="1" customHeight="1" x14ac:dyDescent="0.25">
      <c r="A163" s="80" t="s">
        <v>367</v>
      </c>
      <c r="B163" s="46" t="s">
        <v>148</v>
      </c>
      <c r="C163" s="44" t="s">
        <v>188</v>
      </c>
      <c r="D163" s="44" t="s">
        <v>480</v>
      </c>
      <c r="E163" s="44" t="s">
        <v>191</v>
      </c>
      <c r="F163" s="44" t="s">
        <v>190</v>
      </c>
      <c r="G163" s="44">
        <v>2026</v>
      </c>
      <c r="H163" s="44" t="s">
        <v>346</v>
      </c>
      <c r="I163" s="44" t="s">
        <v>483</v>
      </c>
      <c r="J163" s="88">
        <v>46023</v>
      </c>
      <c r="K163" s="88">
        <v>46387</v>
      </c>
      <c r="L163" s="44"/>
      <c r="M163" s="44" t="str">
        <f t="shared" si="9"/>
        <v/>
      </c>
      <c r="N163" s="44"/>
      <c r="O163" s="44"/>
      <c r="P163" s="44"/>
      <c r="Q163" s="112" t="s">
        <v>445</v>
      </c>
      <c r="R163" s="44" t="e">
        <f>Tabela2[[#This Row],[REALIZADO QUANTIDADE]]/Tabela2[[#This Row],[ESTIMATIVO TOTAL ]]</f>
        <v>#DIV/0!</v>
      </c>
      <c r="S163" s="46" t="s">
        <v>291</v>
      </c>
      <c r="T163" s="129"/>
      <c r="U163" s="129"/>
      <c r="V163" s="123"/>
    </row>
    <row r="164" spans="1:22" ht="114.75" hidden="1" customHeight="1" x14ac:dyDescent="0.25">
      <c r="A164" s="80" t="s">
        <v>367</v>
      </c>
      <c r="B164" s="46" t="s">
        <v>148</v>
      </c>
      <c r="C164" s="44" t="s">
        <v>192</v>
      </c>
      <c r="D164" s="44" t="s">
        <v>193</v>
      </c>
      <c r="E164" s="44" t="s">
        <v>195</v>
      </c>
      <c r="F164" s="44" t="s">
        <v>194</v>
      </c>
      <c r="G164" s="44">
        <v>2026</v>
      </c>
      <c r="H164" s="44" t="s">
        <v>475</v>
      </c>
      <c r="I164" s="44"/>
      <c r="J164" s="88">
        <v>46023</v>
      </c>
      <c r="K164" s="88">
        <v>46387</v>
      </c>
      <c r="L164" s="44"/>
      <c r="M164" s="44" t="str">
        <f t="shared" si="9"/>
        <v/>
      </c>
      <c r="N164" s="44"/>
      <c r="O164" s="44"/>
      <c r="P164" s="44"/>
      <c r="Q164" s="46" t="s">
        <v>448</v>
      </c>
      <c r="R164" s="44" t="e">
        <f>Tabela2[[#This Row],[REALIZADO QUANTIDADE]]/Tabela2[[#This Row],[ESTIMATIVO TOTAL ]]</f>
        <v>#DIV/0!</v>
      </c>
      <c r="S164" s="46" t="s">
        <v>9</v>
      </c>
      <c r="T164" s="128" t="s">
        <v>647</v>
      </c>
      <c r="U164" s="129"/>
      <c r="V164" s="123"/>
    </row>
    <row r="165" spans="1:22" ht="63.75" hidden="1" customHeight="1" x14ac:dyDescent="0.25">
      <c r="A165" s="80" t="s">
        <v>367</v>
      </c>
      <c r="B165" s="46" t="s">
        <v>148</v>
      </c>
      <c r="C165" s="44" t="s">
        <v>184</v>
      </c>
      <c r="D165" s="44" t="s">
        <v>185</v>
      </c>
      <c r="E165" s="44" t="s">
        <v>187</v>
      </c>
      <c r="F165" s="44" t="s">
        <v>186</v>
      </c>
      <c r="G165" s="44">
        <v>2026</v>
      </c>
      <c r="H165" s="44" t="s">
        <v>296</v>
      </c>
      <c r="I165" s="44" t="s">
        <v>483</v>
      </c>
      <c r="J165" s="88">
        <v>46023</v>
      </c>
      <c r="K165" s="88">
        <v>46387</v>
      </c>
      <c r="L165" s="44"/>
      <c r="M165" s="44" t="str">
        <f t="shared" si="9"/>
        <v/>
      </c>
      <c r="N165" s="44"/>
      <c r="O165" s="44"/>
      <c r="P165" s="44"/>
      <c r="Q165" s="112" t="s">
        <v>446</v>
      </c>
      <c r="R165" s="44" t="e">
        <f>Tabela2[[#This Row],[REALIZADO QUANTIDADE]]/Tabela2[[#This Row],[ESTIMATIVO TOTAL ]]</f>
        <v>#DIV/0!</v>
      </c>
      <c r="S165" s="44" t="s">
        <v>291</v>
      </c>
      <c r="T165" s="129"/>
      <c r="U165" s="129"/>
      <c r="V165" s="123"/>
    </row>
    <row r="166" spans="1:22" ht="25.5" hidden="1" x14ac:dyDescent="0.25">
      <c r="A166" s="80" t="s">
        <v>367</v>
      </c>
      <c r="B166" s="46" t="s">
        <v>148</v>
      </c>
      <c r="C166" s="44" t="s">
        <v>399</v>
      </c>
      <c r="D166" s="44" t="s">
        <v>204</v>
      </c>
      <c r="E166" s="44" t="s">
        <v>205</v>
      </c>
      <c r="F166" s="44" t="s">
        <v>190</v>
      </c>
      <c r="G166" s="44">
        <v>2026</v>
      </c>
      <c r="H166" s="46" t="s">
        <v>401</v>
      </c>
      <c r="I166" s="46"/>
      <c r="J166" s="88">
        <v>46023</v>
      </c>
      <c r="K166" s="88">
        <v>46387</v>
      </c>
      <c r="L166" s="44"/>
      <c r="M166" s="44" t="str">
        <f t="shared" si="9"/>
        <v/>
      </c>
      <c r="N166" s="44"/>
      <c r="O166" s="44"/>
      <c r="P166" s="44"/>
      <c r="Q166" s="44"/>
      <c r="R166" s="44" t="e">
        <f>Tabela2[[#This Row],[REALIZADO QUANTIDADE]]/Tabela2[[#This Row],[ESTIMATIVO TOTAL ]]</f>
        <v>#DIV/0!</v>
      </c>
      <c r="S166" s="139" t="s">
        <v>405</v>
      </c>
      <c r="T166" s="129"/>
      <c r="U166" s="129"/>
      <c r="V166" s="123"/>
    </row>
    <row r="167" spans="1:22" ht="38.25" hidden="1" customHeight="1" x14ac:dyDescent="0.25">
      <c r="A167" s="46" t="s">
        <v>367</v>
      </c>
      <c r="B167" s="46" t="s">
        <v>148</v>
      </c>
      <c r="C167" s="44" t="s">
        <v>295</v>
      </c>
      <c r="D167" s="44" t="s">
        <v>206</v>
      </c>
      <c r="E167" s="44" t="s">
        <v>207</v>
      </c>
      <c r="F167" s="44" t="s">
        <v>190</v>
      </c>
      <c r="G167" s="44">
        <v>2026</v>
      </c>
      <c r="H167" s="46" t="s">
        <v>401</v>
      </c>
      <c r="I167" s="46"/>
      <c r="J167" s="88">
        <v>46023</v>
      </c>
      <c r="K167" s="88">
        <v>46387</v>
      </c>
      <c r="L167" s="44"/>
      <c r="M167" s="44" t="str">
        <f t="shared" si="9"/>
        <v/>
      </c>
      <c r="N167" s="44"/>
      <c r="O167" s="44"/>
      <c r="P167" s="44"/>
      <c r="Q167" s="44"/>
      <c r="R167" s="44" t="e">
        <f>Tabela2[[#This Row],[REALIZADO QUANTIDADE]]/Tabela2[[#This Row],[ESTIMATIVO TOTAL ]]</f>
        <v>#DIV/0!</v>
      </c>
      <c r="S167" s="109" t="s">
        <v>405</v>
      </c>
      <c r="T167" s="129"/>
      <c r="U167" s="129"/>
      <c r="V167" s="123"/>
    </row>
    <row r="168" spans="1:22" ht="25.5" hidden="1" x14ac:dyDescent="0.25">
      <c r="A168" s="80" t="s">
        <v>367</v>
      </c>
      <c r="B168" s="46" t="s">
        <v>148</v>
      </c>
      <c r="C168" s="44" t="s">
        <v>196</v>
      </c>
      <c r="D168" s="44" t="s">
        <v>197</v>
      </c>
      <c r="E168" s="44" t="s">
        <v>199</v>
      </c>
      <c r="F168" s="44" t="s">
        <v>198</v>
      </c>
      <c r="G168" s="44">
        <v>2026</v>
      </c>
      <c r="H168" s="44" t="s">
        <v>300</v>
      </c>
      <c r="I168" s="44" t="s">
        <v>483</v>
      </c>
      <c r="J168" s="88">
        <v>46023</v>
      </c>
      <c r="K168" s="88">
        <v>46387</v>
      </c>
      <c r="L168" s="44"/>
      <c r="M168" s="44" t="str">
        <f t="shared" si="9"/>
        <v/>
      </c>
      <c r="N168" s="44"/>
      <c r="O168" s="44"/>
      <c r="P168" s="44"/>
      <c r="Q168" s="44" t="s">
        <v>449</v>
      </c>
      <c r="R168" s="44" t="e">
        <f>Tabela2[[#This Row],[REALIZADO QUANTIDADE]]/Tabela2[[#This Row],[ESTIMATIVO TOTAL ]]</f>
        <v>#DIV/0!</v>
      </c>
      <c r="S168" s="46" t="s">
        <v>291</v>
      </c>
      <c r="T168" s="129"/>
      <c r="U168" s="129"/>
      <c r="V168" s="123"/>
    </row>
    <row r="169" spans="1:22" ht="63.75" hidden="1" customHeight="1" x14ac:dyDescent="0.25">
      <c r="A169" s="80" t="s">
        <v>367</v>
      </c>
      <c r="B169" s="46" t="s">
        <v>148</v>
      </c>
      <c r="C169" s="44" t="s">
        <v>306</v>
      </c>
      <c r="D169" s="44" t="s">
        <v>476</v>
      </c>
      <c r="E169" s="44" t="s">
        <v>308</v>
      </c>
      <c r="F169" s="44" t="s">
        <v>208</v>
      </c>
      <c r="G169" s="44">
        <v>2026</v>
      </c>
      <c r="H169" s="44" t="s">
        <v>478</v>
      </c>
      <c r="I169" s="49" t="s">
        <v>482</v>
      </c>
      <c r="J169" s="88">
        <v>46023</v>
      </c>
      <c r="K169" s="88">
        <v>46387</v>
      </c>
      <c r="L169" s="44"/>
      <c r="M169" s="44" t="str">
        <f t="shared" si="9"/>
        <v/>
      </c>
      <c r="N169" s="44"/>
      <c r="O169" s="44"/>
      <c r="P169" s="44"/>
      <c r="Q169" s="46" t="s">
        <v>448</v>
      </c>
      <c r="R169" s="44" t="e">
        <f>Tabela2[[#This Row],[REALIZADO QUANTIDADE]]/Tabela2[[#This Row],[ESTIMATIVO TOTAL ]]</f>
        <v>#DIV/0!</v>
      </c>
      <c r="S169" s="44" t="s">
        <v>291</v>
      </c>
      <c r="T169" s="129"/>
      <c r="U169" s="129"/>
      <c r="V169" s="123"/>
    </row>
    <row r="170" spans="1:22" ht="51" hidden="1" customHeight="1" x14ac:dyDescent="0.25">
      <c r="A170" s="80" t="s">
        <v>367</v>
      </c>
      <c r="B170" s="46" t="s">
        <v>148</v>
      </c>
      <c r="C170" s="44" t="s">
        <v>209</v>
      </c>
      <c r="D170" s="44" t="s">
        <v>338</v>
      </c>
      <c r="E170" s="44" t="s">
        <v>211</v>
      </c>
      <c r="F170" s="44" t="s">
        <v>210</v>
      </c>
      <c r="G170" s="44">
        <v>2026</v>
      </c>
      <c r="H170" s="44" t="s">
        <v>398</v>
      </c>
      <c r="I170" s="44" t="s">
        <v>482</v>
      </c>
      <c r="J170" s="89">
        <v>46023</v>
      </c>
      <c r="K170" s="89">
        <v>46387</v>
      </c>
      <c r="L170" s="44"/>
      <c r="M170" s="44" t="str">
        <f>IF(L170=0,"",L170-#REF!)</f>
        <v/>
      </c>
      <c r="N170" s="44"/>
      <c r="O170" s="44"/>
      <c r="P170" s="44"/>
      <c r="Q170" s="44" t="s">
        <v>448</v>
      </c>
      <c r="R170" s="44" t="e">
        <f>Tabela2[[#This Row],[REALIZADO QUANTIDADE]]/Tabela2[[#This Row],[ESTIMATIVO TOTAL ]]</f>
        <v>#DIV/0!</v>
      </c>
      <c r="S170" s="44" t="s">
        <v>291</v>
      </c>
      <c r="T170" s="129"/>
      <c r="U170" s="129"/>
      <c r="V170" s="123"/>
    </row>
    <row r="171" spans="1:22" ht="63.75" hidden="1" customHeight="1" x14ac:dyDescent="0.25">
      <c r="A171" s="80" t="s">
        <v>367</v>
      </c>
      <c r="B171" s="46" t="s">
        <v>148</v>
      </c>
      <c r="C171" s="44" t="s">
        <v>457</v>
      </c>
      <c r="D171" s="44" t="s">
        <v>502</v>
      </c>
      <c r="E171" s="44" t="s">
        <v>458</v>
      </c>
      <c r="F171" s="44" t="s">
        <v>202</v>
      </c>
      <c r="G171" s="44">
        <v>2026</v>
      </c>
      <c r="H171" s="44" t="s">
        <v>652</v>
      </c>
      <c r="I171" s="44" t="s">
        <v>483</v>
      </c>
      <c r="J171" s="89">
        <v>46023</v>
      </c>
      <c r="K171" s="89">
        <v>46387</v>
      </c>
      <c r="L171" s="44"/>
      <c r="M171" s="44" t="str">
        <f>IF(L171=0,"",L171-K171)</f>
        <v/>
      </c>
      <c r="N171" s="44">
        <v>3</v>
      </c>
      <c r="O171" s="44">
        <v>3</v>
      </c>
      <c r="P171" s="44"/>
      <c r="Q171" s="44" t="s">
        <v>460</v>
      </c>
      <c r="R171" s="96">
        <f>Tabela2[[#This Row],[REALIZADO QUANTIDADE]]/Tabela2[[#This Row],[META QUANTIDADE]]</f>
        <v>0</v>
      </c>
      <c r="S171" s="44" t="s">
        <v>291</v>
      </c>
      <c r="T171" s="129" t="s">
        <v>653</v>
      </c>
      <c r="U171" s="129"/>
      <c r="V171" s="123"/>
    </row>
    <row r="172" spans="1:22" ht="72.599999999999994" hidden="1" customHeight="1" x14ac:dyDescent="0.25">
      <c r="A172" s="80" t="s">
        <v>531</v>
      </c>
      <c r="B172" s="46" t="s">
        <v>386</v>
      </c>
      <c r="C172" s="46" t="s">
        <v>269</v>
      </c>
      <c r="D172" s="46" t="s">
        <v>266</v>
      </c>
      <c r="E172" s="46" t="s">
        <v>278</v>
      </c>
      <c r="F172" s="77" t="s">
        <v>361</v>
      </c>
      <c r="G172" s="44">
        <v>2026</v>
      </c>
      <c r="H172" s="84" t="s">
        <v>400</v>
      </c>
      <c r="I172" s="46" t="s">
        <v>482</v>
      </c>
      <c r="J172" s="88">
        <v>45962</v>
      </c>
      <c r="K172" s="88">
        <v>46022</v>
      </c>
      <c r="L172" s="89">
        <v>46022</v>
      </c>
      <c r="M172" s="77">
        <f>IF(L172=0,"",L172-K172)</f>
        <v>0</v>
      </c>
      <c r="N172" s="77"/>
      <c r="O172" s="77"/>
      <c r="P172" s="77"/>
      <c r="Q172" s="46" t="s">
        <v>448</v>
      </c>
      <c r="R172" s="77" t="e">
        <f>Tabela2[[#This Row],[REALIZADO QUANTIDADE]]/Tabela2[[#This Row],[ESTIMATIVO TOTAL ]]</f>
        <v>#DIV/0!</v>
      </c>
      <c r="S172" s="44" t="s">
        <v>291</v>
      </c>
      <c r="T172" s="129"/>
      <c r="U172" s="129"/>
      <c r="V172" s="123"/>
    </row>
    <row r="173" spans="1:22" ht="38.25" hidden="1" x14ac:dyDescent="0.25">
      <c r="A173" s="80" t="s">
        <v>531</v>
      </c>
      <c r="B173" s="84" t="s">
        <v>380</v>
      </c>
      <c r="C173" s="84" t="s">
        <v>268</v>
      </c>
      <c r="D173" s="46" t="s">
        <v>265</v>
      </c>
      <c r="E173" s="84" t="s">
        <v>277</v>
      </c>
      <c r="F173" s="103" t="s">
        <v>177</v>
      </c>
      <c r="G173" s="44">
        <v>2026</v>
      </c>
      <c r="H173" s="84" t="s">
        <v>270</v>
      </c>
      <c r="I173" s="46" t="s">
        <v>483</v>
      </c>
      <c r="J173" s="105">
        <v>46023</v>
      </c>
      <c r="K173" s="105">
        <v>46387</v>
      </c>
      <c r="L173" s="105">
        <v>46387</v>
      </c>
      <c r="M173" s="138">
        <f>IF(L173=0,"",L173-K173)</f>
        <v>0</v>
      </c>
      <c r="N173" s="138"/>
      <c r="O173" s="138"/>
      <c r="P173" s="138"/>
      <c r="Q173" s="44" t="s">
        <v>435</v>
      </c>
      <c r="R173" s="138" t="e">
        <f>Tabela2[[#This Row],[REALIZADO QUANTIDADE]]/Tabela2[[#This Row],[ESTIMATIVO TOTAL ]]</f>
        <v>#DIV/0!</v>
      </c>
      <c r="S173" s="103" t="s">
        <v>291</v>
      </c>
      <c r="T173" s="129"/>
      <c r="U173" s="129"/>
      <c r="V173" s="123"/>
    </row>
    <row r="174" spans="1:22" ht="76.5" hidden="1" x14ac:dyDescent="0.25">
      <c r="A174" s="80" t="s">
        <v>531</v>
      </c>
      <c r="B174" s="84" t="s">
        <v>384</v>
      </c>
      <c r="C174" s="84" t="s">
        <v>274</v>
      </c>
      <c r="D174" s="103" t="s">
        <v>150</v>
      </c>
      <c r="E174" s="84" t="s">
        <v>267</v>
      </c>
      <c r="F174" s="138" t="s">
        <v>363</v>
      </c>
      <c r="G174" s="44">
        <v>2026</v>
      </c>
      <c r="H174" s="46" t="s">
        <v>275</v>
      </c>
      <c r="I174" s="46" t="s">
        <v>484</v>
      </c>
      <c r="J174" s="105">
        <v>46023</v>
      </c>
      <c r="K174" s="105">
        <v>46387</v>
      </c>
      <c r="L174" s="105">
        <v>46387</v>
      </c>
      <c r="M174" s="138">
        <f>IF(L174=0,"",L174-K174)</f>
        <v>0</v>
      </c>
      <c r="N174" s="138"/>
      <c r="O174" s="138"/>
      <c r="P174" s="138"/>
      <c r="Q174" s="112" t="s">
        <v>439</v>
      </c>
      <c r="R174" s="138" t="e">
        <f>Tabela2[[#This Row],[REALIZADO QUANTIDADE]]/Tabela2[[#This Row],[ESTIMATIVO TOTAL ]]</f>
        <v>#DIV/0!</v>
      </c>
      <c r="S174" s="103" t="s">
        <v>291</v>
      </c>
      <c r="T174" s="129"/>
      <c r="U174" s="129"/>
      <c r="V174" s="123"/>
    </row>
    <row r="175" spans="1:22" ht="38.25" hidden="1" x14ac:dyDescent="0.25">
      <c r="A175" s="80" t="s">
        <v>368</v>
      </c>
      <c r="B175" s="84" t="s">
        <v>387</v>
      </c>
      <c r="C175" s="46" t="s">
        <v>285</v>
      </c>
      <c r="D175" s="46" t="s">
        <v>286</v>
      </c>
      <c r="E175" s="46" t="s">
        <v>287</v>
      </c>
      <c r="F175" s="84" t="s">
        <v>289</v>
      </c>
      <c r="G175" s="44">
        <v>2026</v>
      </c>
      <c r="H175" s="166" t="s">
        <v>534</v>
      </c>
      <c r="I175" s="44" t="s">
        <v>484</v>
      </c>
      <c r="J175" s="105">
        <v>46023</v>
      </c>
      <c r="K175" s="105">
        <v>46387</v>
      </c>
      <c r="L175" s="84"/>
      <c r="M175" s="84" t="str">
        <f>IF(L175=0,"",L175-#REF!)</f>
        <v/>
      </c>
      <c r="N175" s="46"/>
      <c r="O175" s="46"/>
      <c r="P175" s="84"/>
      <c r="Q175" s="112" t="s">
        <v>439</v>
      </c>
      <c r="R175" s="46" t="e">
        <f>Tabela2[[#This Row],[REALIZADO QUANTIDADE]]/Tabela2[[#This Row],[ESTIMATIVO TOTAL ]]</f>
        <v>#DIV/0!</v>
      </c>
      <c r="S175" s="103" t="s">
        <v>291</v>
      </c>
      <c r="T175" s="129"/>
      <c r="U175" s="129"/>
      <c r="V175" s="123"/>
    </row>
    <row r="176" spans="1:22" ht="75.599999999999994" hidden="1" customHeight="1" x14ac:dyDescent="0.25">
      <c r="A176" s="121" t="s">
        <v>368</v>
      </c>
      <c r="B176" s="84" t="s">
        <v>387</v>
      </c>
      <c r="C176" s="102" t="s">
        <v>293</v>
      </c>
      <c r="D176" s="102" t="s">
        <v>103</v>
      </c>
      <c r="E176" s="84" t="s">
        <v>182</v>
      </c>
      <c r="F176" s="84" t="s">
        <v>289</v>
      </c>
      <c r="G176" s="103">
        <v>2026</v>
      </c>
      <c r="H176" s="103" t="s">
        <v>292</v>
      </c>
      <c r="I176" s="44" t="s">
        <v>482</v>
      </c>
      <c r="J176" s="105">
        <v>46023</v>
      </c>
      <c r="K176" s="105">
        <v>46387</v>
      </c>
      <c r="L176" s="84"/>
      <c r="M176" s="84" t="str">
        <f>IF(L176=0,"",L176-K176)</f>
        <v/>
      </c>
      <c r="N176" s="84"/>
      <c r="O176" s="84"/>
      <c r="P176" s="84"/>
      <c r="Q176" s="46" t="s">
        <v>448</v>
      </c>
      <c r="R176" s="84" t="e">
        <f>Tabela2[[#This Row],[REALIZADO QUANTIDADE]]/Tabela2[[#This Row],[ESTIMATIVO TOTAL ]]</f>
        <v>#DIV/0!</v>
      </c>
      <c r="S176" s="103" t="s">
        <v>291</v>
      </c>
      <c r="T176" s="136"/>
      <c r="U176" s="136"/>
      <c r="V176" s="124"/>
    </row>
    <row r="177" spans="1:22" ht="51" hidden="1" x14ac:dyDescent="0.25">
      <c r="A177" s="121" t="s">
        <v>368</v>
      </c>
      <c r="B177" s="84" t="s">
        <v>387</v>
      </c>
      <c r="C177" s="84" t="s">
        <v>284</v>
      </c>
      <c r="D177" s="84" t="s">
        <v>283</v>
      </c>
      <c r="E177" s="84" t="s">
        <v>282</v>
      </c>
      <c r="F177" s="84" t="s">
        <v>289</v>
      </c>
      <c r="G177" s="103">
        <v>2026</v>
      </c>
      <c r="H177" s="103" t="s">
        <v>403</v>
      </c>
      <c r="I177" s="103"/>
      <c r="J177" s="105">
        <v>46023</v>
      </c>
      <c r="K177" s="105">
        <v>46387</v>
      </c>
      <c r="L177" s="84"/>
      <c r="M177" s="84" t="str">
        <f>IF(L177=0,"",L177-K177)</f>
        <v/>
      </c>
      <c r="N177" s="84"/>
      <c r="O177" s="84"/>
      <c r="P177" s="84"/>
      <c r="Q177" s="84"/>
      <c r="R177" s="84" t="e">
        <f>Tabela2[[#This Row],[REALIZADO QUANTIDADE]]/Tabela2[[#This Row],[ESTIMATIVO TOTAL ]]</f>
        <v>#DIV/0!</v>
      </c>
      <c r="S177" s="103" t="s">
        <v>9</v>
      </c>
      <c r="T177" s="131" t="s">
        <v>499</v>
      </c>
      <c r="U177" s="136"/>
      <c r="V177" s="124"/>
    </row>
    <row r="178" spans="1:22" ht="64.5" hidden="1" customHeight="1" x14ac:dyDescent="0.25">
      <c r="A178" s="46" t="s">
        <v>367</v>
      </c>
      <c r="B178" s="46" t="s">
        <v>148</v>
      </c>
      <c r="C178" s="44" t="s">
        <v>200</v>
      </c>
      <c r="D178" s="44" t="s">
        <v>201</v>
      </c>
      <c r="E178" s="44" t="s">
        <v>203</v>
      </c>
      <c r="F178" s="44"/>
      <c r="G178" s="78">
        <v>2024</v>
      </c>
      <c r="H178" s="44" t="s">
        <v>305</v>
      </c>
      <c r="I178" s="44" t="s">
        <v>482</v>
      </c>
      <c r="J178" s="44"/>
      <c r="K178" s="44"/>
      <c r="L178" s="44"/>
      <c r="M178" s="44" t="s">
        <v>448</v>
      </c>
      <c r="N178" s="44"/>
      <c r="O178" s="78"/>
      <c r="P178" s="78"/>
      <c r="Q178" s="78"/>
      <c r="R178" s="78"/>
      <c r="S178" s="44" t="s">
        <v>9</v>
      </c>
      <c r="T178" s="128" t="s">
        <v>503</v>
      </c>
      <c r="U178" s="129"/>
      <c r="V178" s="123"/>
    </row>
    <row r="179" spans="1:22" ht="67.5" hidden="1" customHeight="1" x14ac:dyDescent="0.25">
      <c r="A179" s="46" t="s">
        <v>367</v>
      </c>
      <c r="B179" s="46" t="s">
        <v>148</v>
      </c>
      <c r="C179" s="44" t="s">
        <v>200</v>
      </c>
      <c r="D179" s="44" t="s">
        <v>201</v>
      </c>
      <c r="E179" s="44" t="s">
        <v>203</v>
      </c>
      <c r="F179" s="44"/>
      <c r="G179" s="78">
        <v>2025</v>
      </c>
      <c r="H179" s="44" t="s">
        <v>305</v>
      </c>
      <c r="I179" s="44" t="s">
        <v>482</v>
      </c>
      <c r="J179" s="44"/>
      <c r="K179" s="44"/>
      <c r="L179" s="44"/>
      <c r="M179" s="44" t="s">
        <v>448</v>
      </c>
      <c r="N179" s="44"/>
      <c r="O179" s="78"/>
      <c r="P179" s="78"/>
      <c r="Q179" s="78"/>
      <c r="R179" s="78"/>
      <c r="S179" s="44" t="s">
        <v>9</v>
      </c>
      <c r="T179" s="128" t="s">
        <v>503</v>
      </c>
      <c r="U179" s="129"/>
      <c r="V179" s="123"/>
    </row>
    <row r="180" spans="1:22" ht="69.75" hidden="1" customHeight="1" x14ac:dyDescent="0.25">
      <c r="A180" s="46" t="s">
        <v>367</v>
      </c>
      <c r="B180" s="46" t="s">
        <v>148</v>
      </c>
      <c r="C180" s="44" t="s">
        <v>200</v>
      </c>
      <c r="D180" s="44" t="s">
        <v>201</v>
      </c>
      <c r="E180" s="44" t="s">
        <v>203</v>
      </c>
      <c r="F180" s="44"/>
      <c r="G180" s="78">
        <v>2026</v>
      </c>
      <c r="H180" s="44" t="s">
        <v>305</v>
      </c>
      <c r="I180" s="44" t="s">
        <v>482</v>
      </c>
      <c r="J180" s="44"/>
      <c r="K180" s="44"/>
      <c r="L180" s="44"/>
      <c r="M180" s="44" t="s">
        <v>448</v>
      </c>
      <c r="N180" s="44"/>
      <c r="O180" s="78"/>
      <c r="P180" s="78"/>
      <c r="Q180" s="78"/>
      <c r="R180" s="78"/>
      <c r="S180" s="44" t="s">
        <v>9</v>
      </c>
      <c r="T180" s="128" t="s">
        <v>503</v>
      </c>
      <c r="U180" s="129"/>
      <c r="V180" s="123"/>
    </row>
  </sheetData>
  <conditionalFormatting sqref="S4:S177">
    <cfRule type="cellIs" dxfId="710" priority="46" operator="equal">
      <formula>"Anulada"</formula>
    </cfRule>
    <cfRule type="cellIs" dxfId="709" priority="47" operator="equal">
      <formula>"Reprogramada"</formula>
    </cfRule>
    <cfRule type="cellIs" dxfId="708" priority="49" operator="equal">
      <formula>"Meta não alcançada"</formula>
    </cfRule>
    <cfRule type="cellIs" dxfId="707" priority="50" operator="equal">
      <formula>"Concluída, parcialmente"</formula>
    </cfRule>
    <cfRule type="cellIs" dxfId="706" priority="56" operator="equal">
      <formula>"Em Risco"</formula>
    </cfRule>
    <cfRule type="cellIs" dxfId="705" priority="57" operator="equal">
      <formula>"Não Planejada"</formula>
    </cfRule>
    <cfRule type="cellIs" dxfId="704" priority="59" operator="equal">
      <formula>"Concluída"</formula>
    </cfRule>
    <cfRule type="cellIs" dxfId="703" priority="60" operator="equal">
      <formula>"Em Andamento"</formula>
    </cfRule>
  </conditionalFormatting>
  <conditionalFormatting sqref="S3:S177">
    <cfRule type="cellIs" dxfId="702" priority="58" operator="equal">
      <formula>"Planejada"</formula>
    </cfRule>
  </conditionalFormatting>
  <conditionalFormatting sqref="S178">
    <cfRule type="cellIs" dxfId="701" priority="28" operator="equal">
      <formula>"Anulada"</formula>
    </cfRule>
    <cfRule type="cellIs" dxfId="700" priority="29" operator="equal">
      <formula>"Reprogramada"</formula>
    </cfRule>
    <cfRule type="cellIs" dxfId="699" priority="30" operator="equal">
      <formula>"Meta não alcançada"</formula>
    </cfRule>
    <cfRule type="cellIs" dxfId="698" priority="31" operator="equal">
      <formula>"Concluída, parcialmente"</formula>
    </cfRule>
    <cfRule type="cellIs" dxfId="697" priority="32" operator="equal">
      <formula>"Em Risco"</formula>
    </cfRule>
    <cfRule type="cellIs" dxfId="696" priority="33" operator="equal">
      <formula>"Não Planejada"</formula>
    </cfRule>
    <cfRule type="cellIs" dxfId="695" priority="35" operator="equal">
      <formula>"Concluída"</formula>
    </cfRule>
    <cfRule type="cellIs" dxfId="694" priority="36" operator="equal">
      <formula>"Em Andamento"</formula>
    </cfRule>
  </conditionalFormatting>
  <conditionalFormatting sqref="S178">
    <cfRule type="cellIs" dxfId="693" priority="34" operator="equal">
      <formula>"Planejada"</formula>
    </cfRule>
  </conditionalFormatting>
  <conditionalFormatting sqref="S177">
    <cfRule type="cellIs" dxfId="692" priority="19" operator="equal">
      <formula>"Anulada"</formula>
    </cfRule>
    <cfRule type="cellIs" dxfId="691" priority="20" operator="equal">
      <formula>"Reprogramada"</formula>
    </cfRule>
    <cfRule type="cellIs" dxfId="690" priority="21" operator="equal">
      <formula>"Meta não alcançada"</formula>
    </cfRule>
    <cfRule type="cellIs" dxfId="689" priority="22" operator="equal">
      <formula>"Concluída, parcialmente"</formula>
    </cfRule>
    <cfRule type="cellIs" dxfId="688" priority="23" operator="equal">
      <formula>"Em Risco"</formula>
    </cfRule>
    <cfRule type="cellIs" dxfId="687" priority="24" operator="equal">
      <formula>"Não Planejada"</formula>
    </cfRule>
    <cfRule type="cellIs" dxfId="686" priority="26" operator="equal">
      <formula>"Concluída"</formula>
    </cfRule>
    <cfRule type="cellIs" dxfId="685" priority="27" operator="equal">
      <formula>"Em Andamento"</formula>
    </cfRule>
  </conditionalFormatting>
  <conditionalFormatting sqref="S177">
    <cfRule type="cellIs" dxfId="684" priority="25" operator="equal">
      <formula>"Planejada"</formula>
    </cfRule>
  </conditionalFormatting>
  <conditionalFormatting sqref="S179">
    <cfRule type="cellIs" dxfId="683" priority="10" operator="equal">
      <formula>"Anulada"</formula>
    </cfRule>
    <cfRule type="cellIs" dxfId="682" priority="11" operator="equal">
      <formula>"Reprogramada"</formula>
    </cfRule>
    <cfRule type="cellIs" dxfId="681" priority="12" operator="equal">
      <formula>"Meta não alcançada"</formula>
    </cfRule>
    <cfRule type="cellIs" dxfId="680" priority="13" operator="equal">
      <formula>"Concluída, parcialmente"</formula>
    </cfRule>
    <cfRule type="cellIs" dxfId="679" priority="14" operator="equal">
      <formula>"Em Risco"</formula>
    </cfRule>
    <cfRule type="cellIs" dxfId="678" priority="15" operator="equal">
      <formula>"Não Planejada"</formula>
    </cfRule>
    <cfRule type="cellIs" dxfId="677" priority="17" operator="equal">
      <formula>"Concluída"</formula>
    </cfRule>
    <cfRule type="cellIs" dxfId="676" priority="18" operator="equal">
      <formula>"Em Andamento"</formula>
    </cfRule>
  </conditionalFormatting>
  <conditionalFormatting sqref="S179">
    <cfRule type="cellIs" dxfId="675" priority="16" operator="equal">
      <formula>"Planejada"</formula>
    </cfRule>
  </conditionalFormatting>
  <conditionalFormatting sqref="S180">
    <cfRule type="cellIs" dxfId="674" priority="1" operator="equal">
      <formula>"Anulada"</formula>
    </cfRule>
    <cfRule type="cellIs" dxfId="673" priority="2" operator="equal">
      <formula>"Reprogramada"</formula>
    </cfRule>
    <cfRule type="cellIs" dxfId="672" priority="3" operator="equal">
      <formula>"Meta não alcançada"</formula>
    </cfRule>
    <cfRule type="cellIs" dxfId="671" priority="4" operator="equal">
      <formula>"Concluída, parcialmente"</formula>
    </cfRule>
    <cfRule type="cellIs" dxfId="670" priority="5" operator="equal">
      <formula>"Em Risco"</formula>
    </cfRule>
    <cfRule type="cellIs" dxfId="669" priority="6" operator="equal">
      <formula>"Não Planejada"</formula>
    </cfRule>
    <cfRule type="cellIs" dxfId="668" priority="8" operator="equal">
      <formula>"Concluída"</formula>
    </cfRule>
    <cfRule type="cellIs" dxfId="667" priority="9" operator="equal">
      <formula>"Em Andamento"</formula>
    </cfRule>
  </conditionalFormatting>
  <conditionalFormatting sqref="S180">
    <cfRule type="cellIs" dxfId="666" priority="7" operator="equal">
      <formula>"Planejada"</formula>
    </cfRule>
  </conditionalFormatting>
  <hyperlinks>
    <hyperlink ref="V11" r:id="rId1"/>
    <hyperlink ref="V25" r:id="rId2"/>
    <hyperlink ref="V33" r:id="rId3"/>
    <hyperlink ref="V16" r:id="rId4"/>
    <hyperlink ref="V27" r:id="rId5"/>
    <hyperlink ref="V32" r:id="rId6"/>
    <hyperlink ref="V17" r:id="rId7"/>
    <hyperlink ref="V26" r:id="rId8"/>
    <hyperlink ref="V9" r:id="rId9"/>
    <hyperlink ref="V10" r:id="rId10"/>
    <hyperlink ref="V23" r:id="rId11"/>
    <hyperlink ref="V15" r:id="rId12"/>
    <hyperlink ref="V6" r:id="rId13"/>
    <hyperlink ref="V18" r:id="rId14"/>
    <hyperlink ref="V19" r:id="rId15" display="https://ipresb.barueri.sp.gov.br/uploads/pagina/arquivos/CERTIFICADO.pdf "/>
    <hyperlink ref="V13" r:id="rId16"/>
    <hyperlink ref="V29" r:id="rId17"/>
    <hyperlink ref="V7" r:id="rId18"/>
    <hyperlink ref="V28" r:id="rId19"/>
    <hyperlink ref="V21" r:id="rId20"/>
    <hyperlink ref="V22" r:id="rId21"/>
    <hyperlink ref="V20" r:id="rId22" display="https://ipresb.barueri.sp.gov.br/uploads/legislacao/342-Comissao-Especial-de-Comunicacao.pdf "/>
    <hyperlink ref="V8" r:id="rId23"/>
    <hyperlink ref="V85" r:id="rId24"/>
    <hyperlink ref="V83" r:id="rId25"/>
    <hyperlink ref="V97" r:id="rId26"/>
    <hyperlink ref="V61" r:id="rId27"/>
    <hyperlink ref="V62" r:id="rId28"/>
    <hyperlink ref="V59" r:id="rId29"/>
    <hyperlink ref="V51" r:id="rId30"/>
    <hyperlink ref="V63" r:id="rId31"/>
    <hyperlink ref="V57" r:id="rId32"/>
    <hyperlink ref="V71" r:id="rId33"/>
    <hyperlink ref="V87" r:id="rId34"/>
    <hyperlink ref="V47" r:id="rId35"/>
    <hyperlink ref="V41" r:id="rId36"/>
    <hyperlink ref="V104" r:id="rId37"/>
    <hyperlink ref="V91" r:id="rId38"/>
    <hyperlink ref="V69" r:id="rId39"/>
    <hyperlink ref="V39" r:id="rId40"/>
    <hyperlink ref="V95" r:id="rId41"/>
    <hyperlink ref="V79" r:id="rId42"/>
    <hyperlink ref="V73" r:id="rId43"/>
    <hyperlink ref="V93" r:id="rId44"/>
    <hyperlink ref="V37" r:id="rId45"/>
    <hyperlink ref="V101" r:id="rId46"/>
    <hyperlink ref="V75" r:id="rId47"/>
    <hyperlink ref="V66" r:id="rId48"/>
    <hyperlink ref="V96" r:id="rId49"/>
    <hyperlink ref="V105" r:id="rId50"/>
    <hyperlink ref="V56" r:id="rId51"/>
    <hyperlink ref="V38" r:id="rId52"/>
    <hyperlink ref="V40" r:id="rId53"/>
    <hyperlink ref="V98" r:id="rId54"/>
    <hyperlink ref="V68" r:id="rId55"/>
    <hyperlink ref="A85" r:id="rId56"/>
    <hyperlink ref="V86" r:id="rId57"/>
    <hyperlink ref="V74" r:id="rId58" display="https://ipresb.barueri.sp.gov.br/legislacaoView/?id=111 "/>
    <hyperlink ref="V50" r:id="rId59"/>
    <hyperlink ref="V60" r:id="rId60"/>
    <hyperlink ref="V70" r:id="rId61"/>
  </hyperlinks>
  <pageMargins left="0.31496062992125984" right="0.31496062992125984" top="0.39370078740157483" bottom="0.39370078740157483" header="0.31496062992125984" footer="0.31496062992125984"/>
  <pageSetup paperSize="9" scale="59" fitToHeight="0" orientation="landscape" r:id="rId62"/>
  <drawing r:id="rId63"/>
  <tableParts count="1">
    <tablePart r:id="rId6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Apoio!$B$5:$B$12</xm:f>
          </x14:formula1>
          <xm:sqref>S1:S2 S181:S1048576</xm:sqref>
        </x14:dataValidation>
        <x14:dataValidation type="list" allowBlank="1" showInputMessage="1" showErrorMessage="1">
          <x14:formula1>
            <xm:f>Apoio!$F$6:$F$28</xm:f>
          </x14:formula1>
          <xm:sqref>B4:B180</xm:sqref>
        </x14:dataValidation>
        <x14:dataValidation type="list" allowBlank="1" showInputMessage="1" showErrorMessage="1">
          <x14:formula1>
            <xm:f>Apoio!$B$6:$B$15</xm:f>
          </x14:formula1>
          <xm:sqref>S3:S180</xm:sqref>
        </x14:dataValidation>
        <x14:dataValidation type="list" allowBlank="1" showInputMessage="1" showErrorMessage="1">
          <x14:formula1>
            <xm:f>Apoio!$D$6:$D$12</xm:f>
          </x14:formula1>
          <xm:sqref>A4:A84 A86:A286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5:N28"/>
  <sheetViews>
    <sheetView showGridLines="0" zoomScale="85" zoomScaleNormal="85" workbookViewId="0">
      <selection activeCell="D19" sqref="D19"/>
    </sheetView>
  </sheetViews>
  <sheetFormatPr defaultColWidth="8.85546875" defaultRowHeight="15" x14ac:dyDescent="0.25"/>
  <cols>
    <col min="1" max="1" width="8.85546875" style="22"/>
    <col min="2" max="2" width="13.7109375" style="22" bestFit="1" customWidth="1"/>
    <col min="3" max="3" width="2.7109375" style="22" customWidth="1"/>
    <col min="4" max="4" width="20.7109375" style="22" customWidth="1"/>
    <col min="5" max="5" width="2.7109375" style="22" customWidth="1"/>
    <col min="6" max="6" width="26.28515625" style="22" bestFit="1" customWidth="1"/>
    <col min="7" max="7" width="2.7109375" style="22" customWidth="1"/>
    <col min="8" max="8" width="12.7109375" style="22" bestFit="1" customWidth="1"/>
    <col min="9" max="9" width="7.5703125" style="22" bestFit="1" customWidth="1"/>
    <col min="10" max="10" width="5.28515625" style="22" bestFit="1" customWidth="1"/>
    <col min="11" max="11" width="2.7109375" style="22" customWidth="1"/>
    <col min="12" max="16384" width="8.85546875" style="22"/>
  </cols>
  <sheetData>
    <row r="5" spans="2:14" x14ac:dyDescent="0.25">
      <c r="B5" s="75" t="s">
        <v>294</v>
      </c>
      <c r="D5" s="87" t="s">
        <v>365</v>
      </c>
      <c r="F5" s="87" t="s">
        <v>369</v>
      </c>
      <c r="H5" s="85" t="s">
        <v>294</v>
      </c>
      <c r="I5" s="85" t="s">
        <v>407</v>
      </c>
      <c r="J5" s="85" t="s">
        <v>408</v>
      </c>
      <c r="L5" s="85" t="s">
        <v>409</v>
      </c>
      <c r="M5" s="85" t="s">
        <v>407</v>
      </c>
      <c r="N5" s="85" t="s">
        <v>408</v>
      </c>
    </row>
    <row r="6" spans="2:14" x14ac:dyDescent="0.25">
      <c r="B6" s="77" t="s">
        <v>9</v>
      </c>
      <c r="D6" s="81" t="s">
        <v>366</v>
      </c>
      <c r="F6" s="81" t="s">
        <v>364</v>
      </c>
      <c r="H6" s="77" t="s">
        <v>9</v>
      </c>
      <c r="I6" s="77">
        <f>COUNTIF(Metas!$S:$S,"Anulada")</f>
        <v>18</v>
      </c>
      <c r="J6" s="94">
        <f t="shared" ref="J6:J16" si="0">I6/$I$16</f>
        <v>0.10169491525423729</v>
      </c>
      <c r="L6" s="77">
        <v>2022</v>
      </c>
      <c r="M6" s="77">
        <f>COUNTIF(Metas!$G:$G,2022)</f>
        <v>33</v>
      </c>
      <c r="N6" s="94">
        <f t="shared" ref="N6:N11" si="1">M6/$M$11</f>
        <v>0.1864406779661017</v>
      </c>
    </row>
    <row r="7" spans="2:14" x14ac:dyDescent="0.25">
      <c r="B7" s="77" t="s">
        <v>3</v>
      </c>
      <c r="D7" s="81" t="s">
        <v>60</v>
      </c>
      <c r="F7" s="81" t="s">
        <v>390</v>
      </c>
      <c r="H7" s="77" t="s">
        <v>3</v>
      </c>
      <c r="I7" s="77" cm="1">
        <f t="array" ref="I7">COUNTIF(Metas!$S:$S,Atrasada)</f>
        <v>0</v>
      </c>
      <c r="J7" s="94">
        <f t="shared" si="0"/>
        <v>0</v>
      </c>
      <c r="L7" s="77">
        <v>2023</v>
      </c>
      <c r="M7" s="77">
        <f>COUNTIF(Metas!$G:$G,2023)</f>
        <v>36</v>
      </c>
      <c r="N7" s="94">
        <f t="shared" si="1"/>
        <v>0.20338983050847459</v>
      </c>
    </row>
    <row r="8" spans="2:14" x14ac:dyDescent="0.25">
      <c r="B8" s="77" t="s">
        <v>1</v>
      </c>
      <c r="D8" s="81" t="s">
        <v>450</v>
      </c>
      <c r="F8" s="81" t="s">
        <v>377</v>
      </c>
      <c r="H8" s="77" t="s">
        <v>1</v>
      </c>
      <c r="I8" s="77">
        <f>COUNTIF(Metas!$S:$S,"Concluída")</f>
        <v>79</v>
      </c>
      <c r="J8" s="94">
        <f t="shared" si="0"/>
        <v>0.4463276836158192</v>
      </c>
      <c r="L8" s="77">
        <v>2024</v>
      </c>
      <c r="M8" s="77">
        <f>COUNTIF(Metas!$G:$G,2024)</f>
        <v>36</v>
      </c>
      <c r="N8" s="94">
        <f t="shared" si="1"/>
        <v>0.20338983050847459</v>
      </c>
    </row>
    <row r="9" spans="2:14" ht="25.5" x14ac:dyDescent="0.25">
      <c r="B9" s="106" t="s">
        <v>417</v>
      </c>
      <c r="D9" s="86" t="s">
        <v>367</v>
      </c>
      <c r="F9" s="81" t="s">
        <v>58</v>
      </c>
      <c r="H9" s="78" t="s">
        <v>162</v>
      </c>
      <c r="I9" s="78">
        <f>COUNTIF(Metas!$S:$S,"Em andamento")</f>
        <v>27</v>
      </c>
      <c r="J9" s="95">
        <f t="shared" si="0"/>
        <v>0.15254237288135594</v>
      </c>
      <c r="L9" s="78">
        <v>2025</v>
      </c>
      <c r="M9" s="77">
        <f>COUNTIF(Metas!$G:$G,2025)</f>
        <v>36</v>
      </c>
      <c r="N9" s="94">
        <f t="shared" si="1"/>
        <v>0.20338983050847459</v>
      </c>
    </row>
    <row r="10" spans="2:14" ht="30" x14ac:dyDescent="0.25">
      <c r="B10" s="78" t="s">
        <v>162</v>
      </c>
      <c r="D10" s="92" t="s">
        <v>531</v>
      </c>
      <c r="F10" s="81" t="s">
        <v>382</v>
      </c>
      <c r="H10" s="77" t="s">
        <v>8</v>
      </c>
      <c r="I10" s="77">
        <f>COUNTIF(Metas!$S:$S,"Em Risco")</f>
        <v>0</v>
      </c>
      <c r="J10" s="94">
        <f t="shared" si="0"/>
        <v>0</v>
      </c>
      <c r="L10" s="77">
        <v>2026</v>
      </c>
      <c r="M10" s="77">
        <f>COUNTIF(Metas!$G:$G,2026)</f>
        <v>36</v>
      </c>
      <c r="N10" s="94">
        <f t="shared" si="1"/>
        <v>0.20338983050847459</v>
      </c>
    </row>
    <row r="11" spans="2:14" x14ac:dyDescent="0.25">
      <c r="B11" s="77" t="s">
        <v>8</v>
      </c>
      <c r="D11" s="86" t="s">
        <v>368</v>
      </c>
      <c r="F11" s="81" t="s">
        <v>57</v>
      </c>
      <c r="H11" s="44" t="s">
        <v>405</v>
      </c>
      <c r="I11" s="44">
        <f>COUNTIF(Metas!$S:$S,"Não Planejada")</f>
        <v>6</v>
      </c>
      <c r="J11" s="96">
        <f t="shared" si="0"/>
        <v>3.3898305084745763E-2</v>
      </c>
      <c r="L11" s="46" t="s">
        <v>406</v>
      </c>
      <c r="M11" s="46">
        <f>SUM(M6:M10)</f>
        <v>177</v>
      </c>
      <c r="N11" s="94">
        <f t="shared" si="1"/>
        <v>1</v>
      </c>
    </row>
    <row r="12" spans="2:14" ht="25.5" x14ac:dyDescent="0.25">
      <c r="B12" s="106" t="s">
        <v>418</v>
      </c>
      <c r="D12" s="110" t="s">
        <v>364</v>
      </c>
      <c r="F12" s="81" t="s">
        <v>376</v>
      </c>
      <c r="H12" s="93" t="s">
        <v>291</v>
      </c>
      <c r="I12" s="93">
        <f>COUNTIF(Metas!$S:$S,"Planejada")</f>
        <v>32</v>
      </c>
      <c r="J12" s="97">
        <f t="shared" si="0"/>
        <v>0.1807909604519774</v>
      </c>
    </row>
    <row r="13" spans="2:14" x14ac:dyDescent="0.25">
      <c r="B13" s="44" t="s">
        <v>405</v>
      </c>
      <c r="F13" s="81" t="s">
        <v>384</v>
      </c>
      <c r="H13" s="46" t="s">
        <v>5</v>
      </c>
      <c r="I13" s="46">
        <f>COUNTIF(Metas!$S:$S,"Reprogramada")</f>
        <v>4</v>
      </c>
      <c r="J13" s="98">
        <f t="shared" si="0"/>
        <v>2.2598870056497175E-2</v>
      </c>
    </row>
    <row r="14" spans="2:14" ht="25.5" x14ac:dyDescent="0.25">
      <c r="B14" s="77" t="s">
        <v>291</v>
      </c>
      <c r="F14" s="81" t="s">
        <v>374</v>
      </c>
      <c r="H14" s="106" t="s">
        <v>418</v>
      </c>
      <c r="I14" s="106">
        <f>COUNTIF(Metas!$S:$S,"Meta não alcançada")</f>
        <v>2</v>
      </c>
      <c r="J14" s="107">
        <f t="shared" si="0"/>
        <v>1.1299435028248588E-2</v>
      </c>
    </row>
    <row r="15" spans="2:14" ht="25.5" x14ac:dyDescent="0.25">
      <c r="B15" s="46" t="s">
        <v>5</v>
      </c>
      <c r="F15" s="81" t="s">
        <v>375</v>
      </c>
      <c r="H15" s="106" t="s">
        <v>417</v>
      </c>
      <c r="I15" s="106">
        <f>COUNTIF(Metas!$S:$S,"Concluída, parcialmente")</f>
        <v>9</v>
      </c>
      <c r="J15" s="107">
        <f t="shared" si="0"/>
        <v>5.0847457627118647E-2</v>
      </c>
    </row>
    <row r="16" spans="2:14" x14ac:dyDescent="0.25">
      <c r="F16" s="81" t="s">
        <v>385</v>
      </c>
      <c r="H16" s="46" t="s">
        <v>406</v>
      </c>
      <c r="I16" s="46">
        <f>SUM(I6:I15)</f>
        <v>177</v>
      </c>
      <c r="J16" s="98">
        <f t="shared" si="0"/>
        <v>1</v>
      </c>
    </row>
    <row r="17" spans="6:6" x14ac:dyDescent="0.25">
      <c r="F17" s="81" t="s">
        <v>380</v>
      </c>
    </row>
    <row r="18" spans="6:6" x14ac:dyDescent="0.25">
      <c r="F18" s="81" t="s">
        <v>379</v>
      </c>
    </row>
    <row r="19" spans="6:6" x14ac:dyDescent="0.25">
      <c r="F19" s="81" t="s">
        <v>378</v>
      </c>
    </row>
    <row r="20" spans="6:6" x14ac:dyDescent="0.25">
      <c r="F20" s="81" t="s">
        <v>370</v>
      </c>
    </row>
    <row r="21" spans="6:6" x14ac:dyDescent="0.25">
      <c r="F21" s="86" t="s">
        <v>148</v>
      </c>
    </row>
    <row r="22" spans="6:6" x14ac:dyDescent="0.25">
      <c r="F22" s="81" t="s">
        <v>373</v>
      </c>
    </row>
    <row r="23" spans="6:6" x14ac:dyDescent="0.25">
      <c r="F23" s="81" t="s">
        <v>383</v>
      </c>
    </row>
    <row r="24" spans="6:6" x14ac:dyDescent="0.25">
      <c r="F24" s="81" t="s">
        <v>386</v>
      </c>
    </row>
    <row r="25" spans="6:6" x14ac:dyDescent="0.25">
      <c r="F25" s="81" t="s">
        <v>371</v>
      </c>
    </row>
    <row r="26" spans="6:6" x14ac:dyDescent="0.25">
      <c r="F26" s="86" t="s">
        <v>387</v>
      </c>
    </row>
    <row r="27" spans="6:6" x14ac:dyDescent="0.25">
      <c r="F27" s="82" t="s">
        <v>372</v>
      </c>
    </row>
    <row r="28" spans="6:6" x14ac:dyDescent="0.25">
      <c r="F28" s="82" t="s">
        <v>381</v>
      </c>
    </row>
  </sheetData>
  <dataConsolidate/>
  <pageMargins left="0.511811024" right="0.511811024" top="0.78740157499999996" bottom="0.78740157499999996" header="0.31496062000000002" footer="0.31496062000000002"/>
  <pageSetup paperSize="9" orientation="portrait" verticalDpi="0" r:id="rId1"/>
  <drawing r:id="rId2"/>
  <tableParts count="3">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zoomScale="70" zoomScaleNormal="70" workbookViewId="0">
      <pane ySplit="13" topLeftCell="A62" activePane="bottomLeft" state="frozen"/>
      <selection activeCell="A3" sqref="A3"/>
      <selection pane="bottomLeft" activeCell="J6" sqref="J6"/>
    </sheetView>
  </sheetViews>
  <sheetFormatPr defaultColWidth="9.140625" defaultRowHeight="15" x14ac:dyDescent="0.25"/>
  <cols>
    <col min="1" max="1" width="1.5703125" style="1" customWidth="1"/>
    <col min="2" max="2" width="33" customWidth="1"/>
    <col min="3" max="3" width="37.7109375" customWidth="1"/>
    <col min="4" max="4" width="17.140625" customWidth="1"/>
    <col min="5" max="5" width="12.140625" customWidth="1"/>
    <col min="6" max="6" width="14.85546875" bestFit="1" customWidth="1"/>
    <col min="7" max="7" width="18.140625" bestFit="1" customWidth="1"/>
    <col min="8" max="8" width="16" bestFit="1" customWidth="1"/>
    <col min="9" max="9" width="17.28515625" customWidth="1"/>
    <col min="10" max="10" width="66.7109375" customWidth="1"/>
    <col min="11" max="11" width="1" customWidth="1"/>
    <col min="17" max="17" width="12" bestFit="1" customWidth="1"/>
  </cols>
  <sheetData>
    <row r="1" spans="1:11" ht="6.75" customHeight="1" thickBot="1" x14ac:dyDescent="0.3">
      <c r="B1" s="196"/>
      <c r="C1" s="196"/>
      <c r="D1" s="196"/>
      <c r="E1" s="196"/>
      <c r="F1" s="196"/>
      <c r="G1" s="196"/>
      <c r="H1" s="196"/>
      <c r="I1" s="196"/>
      <c r="J1" s="196"/>
    </row>
    <row r="2" spans="1:11" ht="25.5" customHeight="1" thickBot="1" x14ac:dyDescent="0.3">
      <c r="B2" s="197" t="s">
        <v>0</v>
      </c>
      <c r="C2" s="198"/>
      <c r="D2" s="198"/>
      <c r="E2" s="198"/>
      <c r="F2" s="198"/>
      <c r="G2" s="198"/>
      <c r="H2" s="198"/>
      <c r="I2" s="198"/>
      <c r="J2" s="199"/>
      <c r="K2" s="2"/>
    </row>
    <row r="3" spans="1:11" x14ac:dyDescent="0.25">
      <c r="A3" s="31"/>
      <c r="B3" s="5"/>
      <c r="C3" s="5"/>
      <c r="D3" s="5"/>
      <c r="E3" s="5"/>
      <c r="F3" s="3"/>
      <c r="G3" s="3"/>
      <c r="H3" s="3"/>
      <c r="I3" s="3"/>
      <c r="J3" s="32"/>
      <c r="K3" s="4" t="s">
        <v>1</v>
      </c>
    </row>
    <row r="4" spans="1:11" ht="15.75" x14ac:dyDescent="0.25">
      <c r="A4" s="31"/>
      <c r="B4" s="36" t="s">
        <v>2</v>
      </c>
      <c r="C4" s="6">
        <f>D4/SUM($D$4:$D$9)</f>
        <v>6.1224489795918366E-2</v>
      </c>
      <c r="D4" s="7">
        <f>COUNTIF(I16:I1048576,"Concluída")</f>
        <v>3</v>
      </c>
      <c r="E4" s="5"/>
      <c r="F4" s="5"/>
      <c r="G4" s="5"/>
      <c r="H4" s="5"/>
      <c r="I4" s="5"/>
      <c r="J4" s="33"/>
      <c r="K4" s="4" t="s">
        <v>3</v>
      </c>
    </row>
    <row r="5" spans="1:11" ht="15.75" x14ac:dyDescent="0.25">
      <c r="A5" s="31"/>
      <c r="B5" s="36" t="s">
        <v>4</v>
      </c>
      <c r="C5" s="8">
        <f t="shared" ref="C5:C9" si="0">D5/SUM($D$4:$D$9)</f>
        <v>0</v>
      </c>
      <c r="D5" s="9">
        <f>COUNTIF(I16:I1048576,"Atrasada")</f>
        <v>0</v>
      </c>
      <c r="E5" s="5"/>
      <c r="F5" s="5"/>
      <c r="G5" s="5"/>
      <c r="H5" s="5"/>
      <c r="I5" s="5"/>
      <c r="J5" s="33"/>
      <c r="K5" s="4" t="s">
        <v>5</v>
      </c>
    </row>
    <row r="6" spans="1:11" ht="15" customHeight="1" x14ac:dyDescent="0.25">
      <c r="A6" s="31"/>
      <c r="B6" s="37" t="s">
        <v>6</v>
      </c>
      <c r="C6" s="10">
        <f t="shared" si="0"/>
        <v>0</v>
      </c>
      <c r="D6" s="7">
        <f>COUNTIF(I16:I1048576,"Reprogramada")</f>
        <v>0</v>
      </c>
      <c r="E6" s="5"/>
      <c r="F6" s="5"/>
      <c r="G6" s="5"/>
      <c r="H6" s="5"/>
      <c r="I6" s="5"/>
      <c r="J6" s="33"/>
      <c r="K6" s="11" t="s">
        <v>7</v>
      </c>
    </row>
    <row r="7" spans="1:11" ht="15" customHeight="1" x14ac:dyDescent="0.25">
      <c r="A7" s="31"/>
      <c r="B7" s="36" t="s">
        <v>7</v>
      </c>
      <c r="C7" s="12">
        <f t="shared" si="0"/>
        <v>0.93877551020408168</v>
      </c>
      <c r="D7" s="7">
        <f>COUNTIF(I16:I1048576,"Em Andamento")</f>
        <v>46</v>
      </c>
      <c r="E7" s="5"/>
      <c r="F7" s="5"/>
      <c r="G7" s="5"/>
      <c r="H7" s="5"/>
      <c r="I7" s="5"/>
      <c r="J7" s="33"/>
      <c r="K7" s="4" t="s">
        <v>8</v>
      </c>
    </row>
    <row r="8" spans="1:11" ht="15" customHeight="1" x14ac:dyDescent="0.25">
      <c r="A8" s="31"/>
      <c r="B8" s="38" t="s">
        <v>8</v>
      </c>
      <c r="C8" s="13">
        <f t="shared" si="0"/>
        <v>0</v>
      </c>
      <c r="D8" s="9">
        <f>COUNTIF(I16:I1048576,"Em Risco")</f>
        <v>0</v>
      </c>
      <c r="E8" s="5"/>
      <c r="F8" s="5"/>
      <c r="G8" s="5"/>
      <c r="H8" s="5"/>
      <c r="I8" s="5"/>
      <c r="J8" s="33"/>
      <c r="K8" s="4" t="s">
        <v>9</v>
      </c>
    </row>
    <row r="9" spans="1:11" ht="15" customHeight="1" x14ac:dyDescent="0.25">
      <c r="A9" s="31"/>
      <c r="B9" s="38" t="s">
        <v>10</v>
      </c>
      <c r="C9" s="14">
        <f t="shared" si="0"/>
        <v>0</v>
      </c>
      <c r="D9" s="15">
        <f>COUNTIF(I16:I1048576,"Anulada")</f>
        <v>0</v>
      </c>
      <c r="E9" s="5"/>
      <c r="F9" s="5"/>
      <c r="G9" s="5"/>
      <c r="H9" s="5"/>
      <c r="I9" s="5"/>
      <c r="J9" s="33"/>
    </row>
    <row r="10" spans="1:11" x14ac:dyDescent="0.25">
      <c r="A10" s="31"/>
      <c r="B10" s="39" t="s">
        <v>11</v>
      </c>
      <c r="C10" s="16"/>
      <c r="D10" s="9">
        <f>SUM(D4:D9)</f>
        <v>49</v>
      </c>
      <c r="E10" s="5"/>
      <c r="F10" s="5"/>
      <c r="G10" s="5"/>
      <c r="H10" s="5"/>
      <c r="I10" s="5"/>
      <c r="J10" s="33"/>
    </row>
    <row r="11" spans="1:11" ht="15.75" thickBot="1" x14ac:dyDescent="0.3">
      <c r="A11" s="31"/>
      <c r="B11" s="30"/>
      <c r="C11" s="17"/>
      <c r="D11" s="17"/>
      <c r="E11" s="17"/>
      <c r="F11" s="17"/>
      <c r="G11" s="17"/>
      <c r="H11" s="17"/>
      <c r="I11" s="17"/>
      <c r="J11" s="18"/>
    </row>
    <row r="12" spans="1:11" ht="3.75" customHeight="1" thickBot="1" x14ac:dyDescent="0.3">
      <c r="B12" s="2"/>
      <c r="C12" s="2"/>
      <c r="D12" s="2"/>
      <c r="E12" s="2"/>
      <c r="F12" s="2"/>
      <c r="G12" s="2"/>
      <c r="H12" s="2"/>
      <c r="I12" s="2"/>
      <c r="J12" s="2"/>
    </row>
    <row r="13" spans="1:11" ht="30" x14ac:dyDescent="0.25">
      <c r="A13" s="1">
        <v>15</v>
      </c>
      <c r="B13" s="19" t="s">
        <v>12</v>
      </c>
      <c r="C13" s="20" t="s">
        <v>13</v>
      </c>
      <c r="D13" s="20" t="s">
        <v>14</v>
      </c>
      <c r="E13" s="20" t="s">
        <v>15</v>
      </c>
      <c r="F13" s="20" t="s">
        <v>16</v>
      </c>
      <c r="G13" s="20" t="s">
        <v>17</v>
      </c>
      <c r="H13" s="20" t="s">
        <v>18</v>
      </c>
      <c r="I13" s="20" t="s">
        <v>19</v>
      </c>
      <c r="J13" s="21" t="s">
        <v>20</v>
      </c>
    </row>
    <row r="14" spans="1:11" ht="21" customHeight="1" x14ac:dyDescent="0.25">
      <c r="B14" s="190" t="s">
        <v>21</v>
      </c>
      <c r="C14" s="191"/>
      <c r="D14" s="191"/>
      <c r="E14" s="191"/>
      <c r="F14" s="191"/>
      <c r="G14" s="191"/>
      <c r="H14" s="191"/>
      <c r="I14" s="191"/>
      <c r="J14" s="192"/>
    </row>
    <row r="15" spans="1:11" s="22" customFormat="1" x14ac:dyDescent="0.25">
      <c r="A15" s="1"/>
      <c r="B15" s="184" t="s">
        <v>65</v>
      </c>
      <c r="C15" s="185"/>
      <c r="D15" s="185"/>
      <c r="E15" s="185"/>
      <c r="F15" s="185"/>
      <c r="G15" s="185"/>
      <c r="H15" s="185"/>
      <c r="I15" s="185"/>
      <c r="J15" s="186"/>
    </row>
    <row r="16" spans="1:11" s="22" customFormat="1" ht="25.5" x14ac:dyDescent="0.25">
      <c r="A16" s="1"/>
      <c r="B16" s="23" t="s">
        <v>63</v>
      </c>
      <c r="C16" s="24" t="s">
        <v>89</v>
      </c>
      <c r="D16" s="25" t="s">
        <v>23</v>
      </c>
      <c r="E16" s="29">
        <v>44249</v>
      </c>
      <c r="F16" s="26">
        <v>44295</v>
      </c>
      <c r="G16" s="26"/>
      <c r="H16" s="25"/>
      <c r="I16" s="25" t="s">
        <v>7</v>
      </c>
      <c r="J16" s="35" t="s">
        <v>64</v>
      </c>
    </row>
    <row r="17" spans="1:10" s="22" customFormat="1" x14ac:dyDescent="0.25">
      <c r="A17" s="1"/>
      <c r="B17" s="184" t="s">
        <v>22</v>
      </c>
      <c r="C17" s="185"/>
      <c r="D17" s="185"/>
      <c r="E17" s="185"/>
      <c r="F17" s="185"/>
      <c r="G17" s="185"/>
      <c r="H17" s="185"/>
      <c r="I17" s="185"/>
      <c r="J17" s="186"/>
    </row>
    <row r="18" spans="1:10" s="22" customFormat="1" ht="25.5" x14ac:dyDescent="0.25">
      <c r="A18" s="1"/>
      <c r="B18" s="23" t="s">
        <v>72</v>
      </c>
      <c r="C18" s="27" t="s">
        <v>73</v>
      </c>
      <c r="D18" s="28" t="s">
        <v>23</v>
      </c>
      <c r="E18" s="29">
        <v>44197</v>
      </c>
      <c r="F18" s="29">
        <v>44274</v>
      </c>
      <c r="G18" s="28"/>
      <c r="H18" s="29"/>
      <c r="I18" s="25" t="s">
        <v>7</v>
      </c>
      <c r="J18" s="35" t="s">
        <v>90</v>
      </c>
    </row>
    <row r="19" spans="1:10" s="22" customFormat="1" x14ac:dyDescent="0.25">
      <c r="A19" s="1"/>
      <c r="B19" s="193" t="s">
        <v>24</v>
      </c>
      <c r="C19" s="194"/>
      <c r="D19" s="194"/>
      <c r="E19" s="194"/>
      <c r="F19" s="194"/>
      <c r="G19" s="194"/>
      <c r="H19" s="194"/>
      <c r="I19" s="194"/>
      <c r="J19" s="195"/>
    </row>
    <row r="20" spans="1:10" s="22" customFormat="1" ht="25.5" x14ac:dyDescent="0.25">
      <c r="A20" s="1"/>
      <c r="B20" s="187" t="s">
        <v>91</v>
      </c>
      <c r="C20" s="24" t="s">
        <v>66</v>
      </c>
      <c r="D20" s="25" t="s">
        <v>67</v>
      </c>
      <c r="E20" s="26">
        <v>44197</v>
      </c>
      <c r="F20" s="26">
        <v>44286</v>
      </c>
      <c r="G20" s="26"/>
      <c r="H20" s="25"/>
      <c r="I20" s="25" t="s">
        <v>7</v>
      </c>
      <c r="J20" s="35" t="s">
        <v>64</v>
      </c>
    </row>
    <row r="21" spans="1:10" s="22" customFormat="1" ht="25.5" x14ac:dyDescent="0.25">
      <c r="A21" s="1"/>
      <c r="B21" s="189"/>
      <c r="C21" s="24" t="s">
        <v>68</v>
      </c>
      <c r="D21" s="25" t="s">
        <v>67</v>
      </c>
      <c r="E21" s="26">
        <v>44291</v>
      </c>
      <c r="F21" s="26">
        <v>44561</v>
      </c>
      <c r="G21" s="26"/>
      <c r="H21" s="25"/>
      <c r="I21" s="25" t="s">
        <v>7</v>
      </c>
      <c r="J21" s="35" t="s">
        <v>64</v>
      </c>
    </row>
    <row r="22" spans="1:10" s="22" customFormat="1" x14ac:dyDescent="0.25">
      <c r="A22" s="1"/>
      <c r="B22" s="187" t="s">
        <v>69</v>
      </c>
      <c r="C22" s="24" t="s">
        <v>70</v>
      </c>
      <c r="D22" s="25" t="s">
        <v>23</v>
      </c>
      <c r="E22" s="26">
        <v>44197</v>
      </c>
      <c r="F22" s="26">
        <v>44260</v>
      </c>
      <c r="G22" s="26"/>
      <c r="H22" s="25"/>
      <c r="I22" s="25" t="s">
        <v>7</v>
      </c>
      <c r="J22" s="35" t="s">
        <v>64</v>
      </c>
    </row>
    <row r="23" spans="1:10" s="22" customFormat="1" ht="25.5" customHeight="1" x14ac:dyDescent="0.25">
      <c r="A23" s="1"/>
      <c r="B23" s="189"/>
      <c r="C23" s="24" t="s">
        <v>71</v>
      </c>
      <c r="D23" s="25" t="s">
        <v>23</v>
      </c>
      <c r="E23" s="26">
        <v>44197</v>
      </c>
      <c r="F23" s="26">
        <v>44260</v>
      </c>
      <c r="G23" s="26"/>
      <c r="H23" s="25"/>
      <c r="I23" s="25" t="s">
        <v>7</v>
      </c>
      <c r="J23" s="35" t="s">
        <v>64</v>
      </c>
    </row>
    <row r="24" spans="1:10" s="22" customFormat="1" x14ac:dyDescent="0.25">
      <c r="A24" s="1"/>
      <c r="B24" s="193" t="s">
        <v>25</v>
      </c>
      <c r="C24" s="194"/>
      <c r="D24" s="194"/>
      <c r="E24" s="194"/>
      <c r="F24" s="194"/>
      <c r="G24" s="194"/>
      <c r="H24" s="194"/>
      <c r="I24" s="194"/>
      <c r="J24" s="195"/>
    </row>
    <row r="25" spans="1:10" s="22" customFormat="1" x14ac:dyDescent="0.25">
      <c r="A25" s="1"/>
      <c r="B25" s="200" t="s">
        <v>61</v>
      </c>
      <c r="C25" s="201"/>
      <c r="D25" s="201"/>
      <c r="E25" s="201"/>
      <c r="F25" s="201"/>
      <c r="G25" s="201"/>
      <c r="H25" s="201"/>
      <c r="I25" s="201"/>
      <c r="J25" s="202"/>
    </row>
    <row r="26" spans="1:10" s="22" customFormat="1" x14ac:dyDescent="0.25">
      <c r="A26" s="1"/>
      <c r="B26" s="193" t="s">
        <v>26</v>
      </c>
      <c r="C26" s="194"/>
      <c r="D26" s="194"/>
      <c r="E26" s="194"/>
      <c r="F26" s="194"/>
      <c r="G26" s="194"/>
      <c r="H26" s="194"/>
      <c r="I26" s="194"/>
      <c r="J26" s="195"/>
    </row>
    <row r="27" spans="1:10" s="22" customFormat="1" x14ac:dyDescent="0.25">
      <c r="A27" s="1"/>
      <c r="B27" s="200" t="s">
        <v>61</v>
      </c>
      <c r="C27" s="201"/>
      <c r="D27" s="201"/>
      <c r="E27" s="201"/>
      <c r="F27" s="201"/>
      <c r="G27" s="201"/>
      <c r="H27" s="201"/>
      <c r="I27" s="201"/>
      <c r="J27" s="202"/>
    </row>
    <row r="28" spans="1:10" s="22" customFormat="1" x14ac:dyDescent="0.25">
      <c r="A28" s="1"/>
      <c r="B28" s="193" t="s">
        <v>27</v>
      </c>
      <c r="C28" s="194"/>
      <c r="D28" s="194"/>
      <c r="E28" s="194"/>
      <c r="F28" s="194"/>
      <c r="G28" s="194"/>
      <c r="H28" s="194"/>
      <c r="I28" s="194"/>
      <c r="J28" s="195"/>
    </row>
    <row r="29" spans="1:10" s="22" customFormat="1" x14ac:dyDescent="0.25">
      <c r="A29" s="1"/>
      <c r="B29" s="200" t="s">
        <v>61</v>
      </c>
      <c r="C29" s="201"/>
      <c r="D29" s="201"/>
      <c r="E29" s="201"/>
      <c r="F29" s="201"/>
      <c r="G29" s="201"/>
      <c r="H29" s="201"/>
      <c r="I29" s="201"/>
      <c r="J29" s="202"/>
    </row>
    <row r="30" spans="1:10" s="22" customFormat="1" x14ac:dyDescent="0.25">
      <c r="A30" s="1"/>
      <c r="B30" s="203" t="s">
        <v>28</v>
      </c>
      <c r="C30" s="204"/>
      <c r="D30" s="204"/>
      <c r="E30" s="204"/>
      <c r="F30" s="204"/>
      <c r="G30" s="204"/>
      <c r="H30" s="204"/>
      <c r="I30" s="204"/>
      <c r="J30" s="205"/>
    </row>
    <row r="31" spans="1:10" s="22" customFormat="1" x14ac:dyDescent="0.25">
      <c r="A31" s="1"/>
      <c r="B31" s="193" t="s">
        <v>30</v>
      </c>
      <c r="C31" s="194"/>
      <c r="D31" s="194"/>
      <c r="E31" s="194"/>
      <c r="F31" s="194"/>
      <c r="G31" s="194"/>
      <c r="H31" s="194"/>
      <c r="I31" s="194"/>
      <c r="J31" s="195"/>
    </row>
    <row r="32" spans="1:10" s="22" customFormat="1" ht="15" customHeight="1" x14ac:dyDescent="0.25">
      <c r="A32" s="1"/>
      <c r="B32" s="187" t="s">
        <v>82</v>
      </c>
      <c r="C32" s="27" t="s">
        <v>83</v>
      </c>
      <c r="D32" s="28" t="s">
        <v>84</v>
      </c>
      <c r="E32" s="29">
        <v>44197</v>
      </c>
      <c r="F32" s="29">
        <v>44316</v>
      </c>
      <c r="G32" s="25"/>
      <c r="H32" s="26"/>
      <c r="I32" s="25" t="s">
        <v>7</v>
      </c>
      <c r="J32" s="35" t="s">
        <v>64</v>
      </c>
    </row>
    <row r="33" spans="1:22" s="22" customFormat="1" x14ac:dyDescent="0.25">
      <c r="A33" s="1"/>
      <c r="B33" s="188"/>
      <c r="C33" s="27" t="s">
        <v>85</v>
      </c>
      <c r="D33" s="28" t="s">
        <v>84</v>
      </c>
      <c r="E33" s="29">
        <v>44319</v>
      </c>
      <c r="F33" s="29">
        <v>44346</v>
      </c>
      <c r="G33" s="25"/>
      <c r="H33" s="26"/>
      <c r="I33" s="25" t="s">
        <v>7</v>
      </c>
      <c r="J33" s="35" t="s">
        <v>64</v>
      </c>
    </row>
    <row r="34" spans="1:22" s="22" customFormat="1" ht="25.5" x14ac:dyDescent="0.25">
      <c r="A34" s="1"/>
      <c r="B34" s="189"/>
      <c r="C34" s="27" t="s">
        <v>86</v>
      </c>
      <c r="D34" s="28" t="s">
        <v>84</v>
      </c>
      <c r="E34" s="29">
        <v>44346</v>
      </c>
      <c r="F34" s="29">
        <v>44346</v>
      </c>
      <c r="G34" s="25"/>
      <c r="H34" s="26"/>
      <c r="I34" s="25" t="s">
        <v>7</v>
      </c>
      <c r="J34" s="35" t="s">
        <v>64</v>
      </c>
    </row>
    <row r="35" spans="1:22" s="22" customFormat="1" ht="51" x14ac:dyDescent="0.25">
      <c r="A35" s="1"/>
      <c r="B35" s="23" t="s">
        <v>87</v>
      </c>
      <c r="C35" s="27" t="s">
        <v>88</v>
      </c>
      <c r="D35" s="28" t="s">
        <v>84</v>
      </c>
      <c r="E35" s="29">
        <v>44197</v>
      </c>
      <c r="F35" s="29">
        <v>44377</v>
      </c>
      <c r="G35" s="25"/>
      <c r="H35" s="26"/>
      <c r="I35" s="25" t="s">
        <v>7</v>
      </c>
      <c r="J35" s="35" t="s">
        <v>64</v>
      </c>
    </row>
    <row r="36" spans="1:22" s="22" customFormat="1" x14ac:dyDescent="0.25">
      <c r="A36" s="1"/>
      <c r="B36" s="193" t="s">
        <v>31</v>
      </c>
      <c r="C36" s="194"/>
      <c r="D36" s="194"/>
      <c r="E36" s="194"/>
      <c r="F36" s="194"/>
      <c r="G36" s="194"/>
      <c r="H36" s="194"/>
      <c r="I36" s="194"/>
      <c r="J36" s="195"/>
    </row>
    <row r="37" spans="1:22" s="22" customFormat="1" ht="25.5" x14ac:dyDescent="0.25">
      <c r="A37" s="1"/>
      <c r="B37" s="187" t="s">
        <v>78</v>
      </c>
      <c r="C37" s="27" t="s">
        <v>76</v>
      </c>
      <c r="D37" s="28" t="s">
        <v>84</v>
      </c>
      <c r="E37" s="29">
        <v>44197</v>
      </c>
      <c r="F37" s="29">
        <v>44253</v>
      </c>
      <c r="G37" s="25"/>
      <c r="H37" s="26"/>
      <c r="I37" s="25" t="s">
        <v>7</v>
      </c>
      <c r="J37" s="35" t="s">
        <v>64</v>
      </c>
    </row>
    <row r="38" spans="1:22" s="22" customFormat="1" ht="25.5" x14ac:dyDescent="0.25">
      <c r="A38" s="1"/>
      <c r="B38" s="188"/>
      <c r="C38" s="27" t="s">
        <v>77</v>
      </c>
      <c r="D38" s="28" t="s">
        <v>84</v>
      </c>
      <c r="E38" s="29">
        <v>44256</v>
      </c>
      <c r="F38" s="29">
        <v>44260</v>
      </c>
      <c r="G38" s="25"/>
      <c r="H38" s="26"/>
      <c r="I38" s="25" t="s">
        <v>7</v>
      </c>
      <c r="J38" s="35" t="s">
        <v>64</v>
      </c>
    </row>
    <row r="39" spans="1:22" s="22" customFormat="1" ht="25.5" x14ac:dyDescent="0.25">
      <c r="A39" s="1"/>
      <c r="B39" s="188"/>
      <c r="C39" s="28" t="s">
        <v>79</v>
      </c>
      <c r="D39" s="28" t="s">
        <v>84</v>
      </c>
      <c r="E39" s="29">
        <v>44197</v>
      </c>
      <c r="F39" s="29">
        <v>44316</v>
      </c>
      <c r="G39" s="25"/>
      <c r="H39" s="26"/>
      <c r="I39" s="25" t="s">
        <v>7</v>
      </c>
      <c r="J39" s="35" t="s">
        <v>64</v>
      </c>
    </row>
    <row r="40" spans="1:22" s="22" customFormat="1" ht="25.5" x14ac:dyDescent="0.25">
      <c r="A40" s="1"/>
      <c r="B40" s="188"/>
      <c r="C40" s="28" t="s">
        <v>80</v>
      </c>
      <c r="D40" s="28" t="s">
        <v>84</v>
      </c>
      <c r="E40" s="29">
        <v>44317</v>
      </c>
      <c r="F40" s="29">
        <v>44408</v>
      </c>
      <c r="G40" s="25"/>
      <c r="H40" s="26"/>
      <c r="I40" s="25" t="s">
        <v>7</v>
      </c>
      <c r="J40" s="35" t="s">
        <v>64</v>
      </c>
    </row>
    <row r="41" spans="1:22" s="22" customFormat="1" ht="25.5" x14ac:dyDescent="0.25">
      <c r="A41" s="1"/>
      <c r="B41" s="189"/>
      <c r="C41" s="28" t="s">
        <v>81</v>
      </c>
      <c r="D41" s="28" t="s">
        <v>84</v>
      </c>
      <c r="E41" s="29">
        <v>44409</v>
      </c>
      <c r="F41" s="29">
        <v>44500</v>
      </c>
      <c r="G41" s="25"/>
      <c r="H41" s="26"/>
      <c r="I41" s="25" t="s">
        <v>7</v>
      </c>
      <c r="J41" s="35" t="s">
        <v>64</v>
      </c>
    </row>
    <row r="42" spans="1:22" s="22" customFormat="1" x14ac:dyDescent="0.25">
      <c r="A42" s="1"/>
      <c r="B42" s="193" t="s">
        <v>75</v>
      </c>
      <c r="C42" s="194"/>
      <c r="D42" s="194"/>
      <c r="E42" s="194"/>
      <c r="F42" s="194"/>
      <c r="G42" s="194"/>
      <c r="H42" s="194"/>
      <c r="I42" s="194"/>
      <c r="J42" s="195"/>
    </row>
    <row r="43" spans="1:22" s="22" customFormat="1" x14ac:dyDescent="0.25">
      <c r="A43" s="1"/>
      <c r="B43" s="187" t="s">
        <v>62</v>
      </c>
      <c r="C43" s="24" t="s">
        <v>33</v>
      </c>
      <c r="D43" s="25" t="s">
        <v>32</v>
      </c>
      <c r="E43" s="26">
        <v>44197</v>
      </c>
      <c r="F43" s="26">
        <v>44198</v>
      </c>
      <c r="G43" s="25"/>
      <c r="H43" s="26"/>
      <c r="I43" s="25" t="s">
        <v>1</v>
      </c>
      <c r="J43" s="35" t="s">
        <v>74</v>
      </c>
      <c r="V43" s="34"/>
    </row>
    <row r="44" spans="1:22" s="22" customFormat="1" x14ac:dyDescent="0.25">
      <c r="A44" s="1"/>
      <c r="B44" s="188"/>
      <c r="C44" s="24" t="s">
        <v>34</v>
      </c>
      <c r="D44" s="25" t="s">
        <v>32</v>
      </c>
      <c r="E44" s="26">
        <v>44197</v>
      </c>
      <c r="F44" s="26">
        <v>44230</v>
      </c>
      <c r="G44" s="25"/>
      <c r="H44" s="26"/>
      <c r="I44" s="25" t="s">
        <v>1</v>
      </c>
      <c r="J44" s="35" t="s">
        <v>74</v>
      </c>
    </row>
    <row r="45" spans="1:22" s="22" customFormat="1" x14ac:dyDescent="0.25">
      <c r="A45" s="1"/>
      <c r="B45" s="188"/>
      <c r="C45" s="24" t="s">
        <v>35</v>
      </c>
      <c r="D45" s="25" t="s">
        <v>32</v>
      </c>
      <c r="E45" s="26">
        <v>44197</v>
      </c>
      <c r="F45" s="26">
        <v>44230</v>
      </c>
      <c r="G45" s="25"/>
      <c r="H45" s="26"/>
      <c r="I45" s="25" t="s">
        <v>1</v>
      </c>
      <c r="J45" s="35" t="s">
        <v>74</v>
      </c>
    </row>
    <row r="46" spans="1:22" s="22" customFormat="1" x14ac:dyDescent="0.25">
      <c r="A46" s="1"/>
      <c r="B46" s="188"/>
      <c r="C46" s="24" t="s">
        <v>36</v>
      </c>
      <c r="D46" s="25" t="s">
        <v>32</v>
      </c>
      <c r="E46" s="26">
        <v>44197</v>
      </c>
      <c r="F46" s="26">
        <v>44257</v>
      </c>
      <c r="G46" s="25"/>
      <c r="H46" s="25"/>
      <c r="I46" s="25" t="s">
        <v>7</v>
      </c>
      <c r="J46" s="35" t="s">
        <v>64</v>
      </c>
    </row>
    <row r="47" spans="1:22" s="22" customFormat="1" x14ac:dyDescent="0.25">
      <c r="A47" s="1"/>
      <c r="B47" s="188"/>
      <c r="C47" s="24" t="s">
        <v>37</v>
      </c>
      <c r="D47" s="25" t="s">
        <v>32</v>
      </c>
      <c r="E47" s="26">
        <v>44197</v>
      </c>
      <c r="F47" s="26">
        <v>44287</v>
      </c>
      <c r="G47" s="25"/>
      <c r="H47" s="25"/>
      <c r="I47" s="25" t="s">
        <v>7</v>
      </c>
      <c r="J47" s="35" t="s">
        <v>64</v>
      </c>
    </row>
    <row r="48" spans="1:22" s="22" customFormat="1" x14ac:dyDescent="0.25">
      <c r="A48" s="1"/>
      <c r="B48" s="188"/>
      <c r="C48" s="24" t="s">
        <v>38</v>
      </c>
      <c r="D48" s="25" t="s">
        <v>32</v>
      </c>
      <c r="E48" s="26">
        <v>44197</v>
      </c>
      <c r="F48" s="26">
        <v>44320</v>
      </c>
      <c r="G48" s="25"/>
      <c r="H48" s="25"/>
      <c r="I48" s="25" t="s">
        <v>7</v>
      </c>
      <c r="J48" s="35" t="s">
        <v>64</v>
      </c>
    </row>
    <row r="49" spans="1:10" s="22" customFormat="1" x14ac:dyDescent="0.25">
      <c r="A49" s="1"/>
      <c r="B49" s="188"/>
      <c r="C49" s="24" t="s">
        <v>39</v>
      </c>
      <c r="D49" s="25" t="s">
        <v>32</v>
      </c>
      <c r="E49" s="26">
        <v>44197</v>
      </c>
      <c r="F49" s="26">
        <v>44348</v>
      </c>
      <c r="G49" s="25"/>
      <c r="H49" s="25"/>
      <c r="I49" s="25" t="s">
        <v>7</v>
      </c>
      <c r="J49" s="35" t="s">
        <v>64</v>
      </c>
    </row>
    <row r="50" spans="1:10" s="22" customFormat="1" x14ac:dyDescent="0.25">
      <c r="A50" s="1"/>
      <c r="B50" s="188"/>
      <c r="C50" s="24" t="s">
        <v>40</v>
      </c>
      <c r="D50" s="25" t="s">
        <v>32</v>
      </c>
      <c r="E50" s="26">
        <v>44197</v>
      </c>
      <c r="F50" s="26">
        <v>44348</v>
      </c>
      <c r="G50" s="25"/>
      <c r="H50" s="25"/>
      <c r="I50" s="25" t="s">
        <v>7</v>
      </c>
      <c r="J50" s="35" t="s">
        <v>64</v>
      </c>
    </row>
    <row r="51" spans="1:10" s="22" customFormat="1" x14ac:dyDescent="0.25">
      <c r="A51" s="1"/>
      <c r="B51" s="188"/>
      <c r="C51" s="24" t="s">
        <v>41</v>
      </c>
      <c r="D51" s="25" t="s">
        <v>32</v>
      </c>
      <c r="E51" s="26">
        <v>44197</v>
      </c>
      <c r="F51" s="26">
        <v>44378</v>
      </c>
      <c r="G51" s="25"/>
      <c r="H51" s="25"/>
      <c r="I51" s="25" t="s">
        <v>7</v>
      </c>
      <c r="J51" s="35" t="s">
        <v>64</v>
      </c>
    </row>
    <row r="52" spans="1:10" s="22" customFormat="1" x14ac:dyDescent="0.25">
      <c r="A52" s="1"/>
      <c r="B52" s="188"/>
      <c r="C52" s="24" t="s">
        <v>42</v>
      </c>
      <c r="D52" s="25" t="s">
        <v>32</v>
      </c>
      <c r="E52" s="26">
        <v>44197</v>
      </c>
      <c r="F52" s="26">
        <v>44411</v>
      </c>
      <c r="G52" s="25"/>
      <c r="H52" s="25"/>
      <c r="I52" s="25" t="s">
        <v>7</v>
      </c>
      <c r="J52" s="35" t="s">
        <v>64</v>
      </c>
    </row>
    <row r="53" spans="1:10" s="22" customFormat="1" x14ac:dyDescent="0.25">
      <c r="A53" s="1"/>
      <c r="B53" s="188"/>
      <c r="C53" s="24" t="s">
        <v>43</v>
      </c>
      <c r="D53" s="25" t="s">
        <v>32</v>
      </c>
      <c r="E53" s="26">
        <v>44197</v>
      </c>
      <c r="F53" s="26">
        <v>44440</v>
      </c>
      <c r="G53" s="25"/>
      <c r="H53" s="25"/>
      <c r="I53" s="25" t="s">
        <v>7</v>
      </c>
      <c r="J53" s="35" t="s">
        <v>64</v>
      </c>
    </row>
    <row r="54" spans="1:10" s="22" customFormat="1" x14ac:dyDescent="0.25">
      <c r="A54" s="1"/>
      <c r="B54" s="188"/>
      <c r="C54" s="24" t="s">
        <v>44</v>
      </c>
      <c r="D54" s="25" t="s">
        <v>32</v>
      </c>
      <c r="E54" s="26">
        <v>44197</v>
      </c>
      <c r="F54" s="26">
        <v>44440</v>
      </c>
      <c r="G54" s="25"/>
      <c r="H54" s="25"/>
      <c r="I54" s="25" t="s">
        <v>7</v>
      </c>
      <c r="J54" s="35" t="s">
        <v>64</v>
      </c>
    </row>
    <row r="55" spans="1:10" s="22" customFormat="1" x14ac:dyDescent="0.25">
      <c r="A55" s="1"/>
      <c r="B55" s="188"/>
      <c r="C55" s="24" t="s">
        <v>45</v>
      </c>
      <c r="D55" s="25" t="s">
        <v>32</v>
      </c>
      <c r="E55" s="26">
        <v>44197</v>
      </c>
      <c r="F55" s="26">
        <v>44440</v>
      </c>
      <c r="G55" s="25"/>
      <c r="H55" s="25"/>
      <c r="I55" s="25" t="s">
        <v>7</v>
      </c>
      <c r="J55" s="35" t="s">
        <v>64</v>
      </c>
    </row>
    <row r="56" spans="1:10" s="22" customFormat="1" x14ac:dyDescent="0.25">
      <c r="A56" s="1"/>
      <c r="B56" s="188"/>
      <c r="C56" s="24" t="s">
        <v>46</v>
      </c>
      <c r="D56" s="25" t="s">
        <v>32</v>
      </c>
      <c r="E56" s="26">
        <v>44197</v>
      </c>
      <c r="F56" s="26">
        <v>44470</v>
      </c>
      <c r="G56" s="25"/>
      <c r="H56" s="25"/>
      <c r="I56" s="25" t="s">
        <v>7</v>
      </c>
      <c r="J56" s="35" t="s">
        <v>64</v>
      </c>
    </row>
    <row r="57" spans="1:10" s="22" customFormat="1" x14ac:dyDescent="0.25">
      <c r="A57" s="1"/>
      <c r="B57" s="188"/>
      <c r="C57" s="24" t="s">
        <v>47</v>
      </c>
      <c r="D57" s="25" t="s">
        <v>32</v>
      </c>
      <c r="E57" s="26">
        <v>44197</v>
      </c>
      <c r="F57" s="26">
        <v>44503</v>
      </c>
      <c r="G57" s="25"/>
      <c r="H57" s="25"/>
      <c r="I57" s="25" t="s">
        <v>7</v>
      </c>
      <c r="J57" s="35" t="s">
        <v>64</v>
      </c>
    </row>
    <row r="58" spans="1:10" s="22" customFormat="1" x14ac:dyDescent="0.25">
      <c r="A58" s="1"/>
      <c r="B58" s="188"/>
      <c r="C58" s="24" t="s">
        <v>48</v>
      </c>
      <c r="D58" s="25" t="s">
        <v>32</v>
      </c>
      <c r="E58" s="26">
        <v>44197</v>
      </c>
      <c r="F58" s="26">
        <v>44531</v>
      </c>
      <c r="G58" s="25"/>
      <c r="H58" s="25"/>
      <c r="I58" s="25" t="s">
        <v>7</v>
      </c>
      <c r="J58" s="35" t="s">
        <v>64</v>
      </c>
    </row>
    <row r="59" spans="1:10" s="22" customFormat="1" x14ac:dyDescent="0.25">
      <c r="A59" s="1"/>
      <c r="B59" s="188"/>
      <c r="C59" s="24" t="s">
        <v>49</v>
      </c>
      <c r="D59" s="25" t="s">
        <v>32</v>
      </c>
      <c r="E59" s="26">
        <v>44197</v>
      </c>
      <c r="F59" s="26">
        <v>44531</v>
      </c>
      <c r="G59" s="25"/>
      <c r="H59" s="25"/>
      <c r="I59" s="25" t="s">
        <v>7</v>
      </c>
      <c r="J59" s="35" t="s">
        <v>64</v>
      </c>
    </row>
    <row r="60" spans="1:10" s="22" customFormat="1" x14ac:dyDescent="0.25">
      <c r="A60" s="1"/>
      <c r="B60" s="190" t="s">
        <v>50</v>
      </c>
      <c r="C60" s="191"/>
      <c r="D60" s="191"/>
      <c r="E60" s="191"/>
      <c r="F60" s="191"/>
      <c r="G60" s="191"/>
      <c r="H60" s="191"/>
      <c r="I60" s="191"/>
      <c r="J60" s="192"/>
    </row>
    <row r="61" spans="1:10" s="22" customFormat="1" x14ac:dyDescent="0.25">
      <c r="A61" s="1"/>
      <c r="B61" s="184" t="s">
        <v>29</v>
      </c>
      <c r="C61" s="206"/>
      <c r="D61" s="206"/>
      <c r="E61" s="206"/>
      <c r="F61" s="206"/>
      <c r="G61" s="206"/>
      <c r="H61" s="206"/>
      <c r="I61" s="206"/>
      <c r="J61" s="207"/>
    </row>
    <row r="62" spans="1:10" s="22" customFormat="1" x14ac:dyDescent="0.25">
      <c r="A62" s="1"/>
      <c r="B62" s="200" t="s">
        <v>61</v>
      </c>
      <c r="C62" s="201"/>
      <c r="D62" s="201"/>
      <c r="E62" s="201"/>
      <c r="F62" s="201"/>
      <c r="G62" s="201"/>
      <c r="H62" s="201"/>
      <c r="I62" s="201"/>
      <c r="J62" s="202"/>
    </row>
    <row r="63" spans="1:10" s="22" customFormat="1" x14ac:dyDescent="0.25">
      <c r="A63" s="1"/>
      <c r="B63" s="184" t="s">
        <v>51</v>
      </c>
      <c r="C63" s="185"/>
      <c r="D63" s="185"/>
      <c r="E63" s="185"/>
      <c r="F63" s="185"/>
      <c r="G63" s="185"/>
      <c r="H63" s="185"/>
      <c r="I63" s="185"/>
      <c r="J63" s="186"/>
    </row>
    <row r="64" spans="1:10" s="22" customFormat="1" x14ac:dyDescent="0.25">
      <c r="A64" s="1"/>
      <c r="B64" s="200" t="s">
        <v>61</v>
      </c>
      <c r="C64" s="201"/>
      <c r="D64" s="201"/>
      <c r="E64" s="201"/>
      <c r="F64" s="201"/>
      <c r="G64" s="201"/>
      <c r="H64" s="201"/>
      <c r="I64" s="201"/>
      <c r="J64" s="202"/>
    </row>
    <row r="65" spans="1:18" s="22" customFormat="1" x14ac:dyDescent="0.25">
      <c r="A65" s="1"/>
      <c r="B65" s="184" t="s">
        <v>52</v>
      </c>
      <c r="C65" s="185"/>
      <c r="D65" s="185"/>
      <c r="E65" s="185"/>
      <c r="F65" s="185"/>
      <c r="G65" s="185"/>
      <c r="H65" s="185"/>
      <c r="I65" s="185"/>
      <c r="J65" s="186"/>
    </row>
    <row r="66" spans="1:18" s="22" customFormat="1" ht="38.25" x14ac:dyDescent="0.25">
      <c r="A66" s="1"/>
      <c r="B66" s="23" t="s">
        <v>92</v>
      </c>
      <c r="C66" s="27" t="s">
        <v>93</v>
      </c>
      <c r="D66" s="25" t="s">
        <v>94</v>
      </c>
      <c r="E66" s="26">
        <v>44250</v>
      </c>
      <c r="F66" s="26">
        <v>44267</v>
      </c>
      <c r="G66" s="25"/>
      <c r="H66" s="26"/>
      <c r="I66" s="25" t="s">
        <v>7</v>
      </c>
      <c r="J66" s="35" t="s">
        <v>64</v>
      </c>
    </row>
    <row r="67" spans="1:18" s="22" customFormat="1" ht="25.5" x14ac:dyDescent="0.25">
      <c r="A67" s="1"/>
      <c r="B67" s="23" t="s">
        <v>95</v>
      </c>
      <c r="C67" s="24" t="s">
        <v>96</v>
      </c>
      <c r="D67" s="25" t="s">
        <v>94</v>
      </c>
      <c r="E67" s="26">
        <v>44197</v>
      </c>
      <c r="F67" s="26">
        <v>44286</v>
      </c>
      <c r="G67" s="25"/>
      <c r="H67" s="26"/>
      <c r="I67" s="25" t="s">
        <v>7</v>
      </c>
      <c r="J67" s="35" t="s">
        <v>64</v>
      </c>
    </row>
    <row r="68" spans="1:18" s="22" customFormat="1" x14ac:dyDescent="0.25">
      <c r="A68" s="1"/>
      <c r="B68" s="184" t="s">
        <v>53</v>
      </c>
      <c r="C68" s="185"/>
      <c r="D68" s="185"/>
      <c r="E68" s="185"/>
      <c r="F68" s="185"/>
      <c r="G68" s="185"/>
      <c r="H68" s="185"/>
      <c r="I68" s="185"/>
      <c r="J68" s="186"/>
      <c r="L68"/>
    </row>
    <row r="69" spans="1:18" s="22" customFormat="1" ht="38.25" customHeight="1" x14ac:dyDescent="0.25">
      <c r="A69" s="1"/>
      <c r="B69" s="187" t="s">
        <v>54</v>
      </c>
      <c r="C69" s="24" t="s">
        <v>97</v>
      </c>
      <c r="D69" s="26" t="s">
        <v>94</v>
      </c>
      <c r="E69" s="26">
        <v>44197</v>
      </c>
      <c r="F69" s="26">
        <v>44377</v>
      </c>
      <c r="G69" s="25"/>
      <c r="H69" s="25"/>
      <c r="I69" s="25" t="s">
        <v>7</v>
      </c>
      <c r="J69" s="35" t="s">
        <v>64</v>
      </c>
      <c r="L69"/>
    </row>
    <row r="70" spans="1:18" s="22" customFormat="1" ht="38.25" x14ac:dyDescent="0.25">
      <c r="A70" s="1"/>
      <c r="B70" s="189"/>
      <c r="C70" s="24" t="s">
        <v>98</v>
      </c>
      <c r="D70" s="25" t="s">
        <v>94</v>
      </c>
      <c r="E70" s="26">
        <v>44378</v>
      </c>
      <c r="F70" s="26">
        <v>44561</v>
      </c>
      <c r="G70" s="25"/>
      <c r="H70" s="25"/>
      <c r="I70" s="25" t="s">
        <v>7</v>
      </c>
      <c r="J70" s="35" t="s">
        <v>64</v>
      </c>
    </row>
    <row r="71" spans="1:18" s="22" customFormat="1" x14ac:dyDescent="0.25">
      <c r="A71" s="1"/>
      <c r="B71" s="190" t="s">
        <v>55</v>
      </c>
      <c r="C71" s="191"/>
      <c r="D71" s="191"/>
      <c r="E71" s="191"/>
      <c r="F71" s="191"/>
      <c r="G71" s="191"/>
      <c r="H71" s="191"/>
      <c r="I71" s="191"/>
      <c r="J71" s="192"/>
    </row>
    <row r="72" spans="1:18" s="22" customFormat="1" x14ac:dyDescent="0.25">
      <c r="A72" s="1"/>
      <c r="B72" s="184" t="s">
        <v>104</v>
      </c>
      <c r="C72" s="185"/>
      <c r="D72" s="185"/>
      <c r="E72" s="185"/>
      <c r="F72" s="185"/>
      <c r="G72" s="185"/>
      <c r="H72" s="185"/>
      <c r="I72" s="185"/>
      <c r="J72" s="186"/>
    </row>
    <row r="73" spans="1:18" s="22" customFormat="1" ht="25.5" x14ac:dyDescent="0.25">
      <c r="A73" s="1"/>
      <c r="B73" s="187" t="s">
        <v>99</v>
      </c>
      <c r="C73" s="24" t="s">
        <v>101</v>
      </c>
      <c r="D73" s="25" t="s">
        <v>100</v>
      </c>
      <c r="E73" s="26">
        <v>44197</v>
      </c>
      <c r="F73" s="26">
        <v>44286</v>
      </c>
      <c r="G73" s="25"/>
      <c r="H73" s="25"/>
      <c r="I73" s="25" t="s">
        <v>7</v>
      </c>
      <c r="J73" s="35" t="s">
        <v>64</v>
      </c>
    </row>
    <row r="74" spans="1:18" s="22" customFormat="1" ht="38.25" x14ac:dyDescent="0.25">
      <c r="A74" s="1"/>
      <c r="B74" s="188"/>
      <c r="C74" s="24" t="s">
        <v>102</v>
      </c>
      <c r="D74" s="25" t="s">
        <v>100</v>
      </c>
      <c r="E74" s="26">
        <v>44197</v>
      </c>
      <c r="F74" s="26">
        <v>44561</v>
      </c>
      <c r="G74" s="25"/>
      <c r="H74" s="25"/>
      <c r="I74" s="25" t="s">
        <v>7</v>
      </c>
      <c r="J74" s="35" t="s">
        <v>64</v>
      </c>
    </row>
    <row r="75" spans="1:18" s="22" customFormat="1" x14ac:dyDescent="0.25">
      <c r="A75" s="1"/>
      <c r="B75" s="189"/>
      <c r="C75" s="24" t="s">
        <v>103</v>
      </c>
      <c r="D75" s="25" t="s">
        <v>100</v>
      </c>
      <c r="E75" s="26">
        <v>44197</v>
      </c>
      <c r="F75" s="26">
        <v>44561</v>
      </c>
      <c r="G75" s="25"/>
      <c r="H75" s="25"/>
      <c r="I75" s="25" t="s">
        <v>7</v>
      </c>
      <c r="J75" s="35" t="s">
        <v>64</v>
      </c>
    </row>
    <row r="76" spans="1:18" s="22" customFormat="1" x14ac:dyDescent="0.25">
      <c r="A76" s="1"/>
      <c r="B76" s="184" t="s">
        <v>56</v>
      </c>
      <c r="C76" s="185"/>
      <c r="D76" s="185"/>
      <c r="E76" s="185"/>
      <c r="F76" s="185"/>
      <c r="G76" s="185"/>
      <c r="H76" s="185"/>
      <c r="I76" s="185"/>
      <c r="J76" s="186"/>
      <c r="K76" s="22">
        <v>0</v>
      </c>
    </row>
    <row r="77" spans="1:18" s="22" customFormat="1" ht="25.5" x14ac:dyDescent="0.25">
      <c r="A77" s="1"/>
      <c r="B77" s="187" t="s">
        <v>105</v>
      </c>
      <c r="C77" s="24" t="s">
        <v>106</v>
      </c>
      <c r="D77" s="25" t="s">
        <v>100</v>
      </c>
      <c r="E77" s="26">
        <v>44197</v>
      </c>
      <c r="F77" s="26">
        <v>44347</v>
      </c>
      <c r="G77" s="25"/>
      <c r="H77" s="25"/>
      <c r="I77" s="25" t="s">
        <v>7</v>
      </c>
      <c r="J77" s="35" t="s">
        <v>64</v>
      </c>
    </row>
    <row r="78" spans="1:18" s="22" customFormat="1" ht="25.5" x14ac:dyDescent="0.25">
      <c r="A78" s="1"/>
      <c r="B78" s="189"/>
      <c r="C78" s="24" t="s">
        <v>107</v>
      </c>
      <c r="D78" s="25" t="s">
        <v>100</v>
      </c>
      <c r="E78" s="26">
        <v>44197</v>
      </c>
      <c r="F78" s="26">
        <v>44377</v>
      </c>
      <c r="G78" s="25"/>
      <c r="H78" s="25"/>
      <c r="I78" s="25" t="s">
        <v>7</v>
      </c>
      <c r="J78" s="35" t="s">
        <v>64</v>
      </c>
    </row>
    <row r="79" spans="1:18" s="22" customFormat="1" x14ac:dyDescent="0.25">
      <c r="A79" s="1"/>
      <c r="B79" s="190" t="s">
        <v>108</v>
      </c>
      <c r="C79" s="191"/>
      <c r="D79" s="191"/>
      <c r="E79" s="191"/>
      <c r="F79" s="191"/>
      <c r="G79" s="191"/>
      <c r="H79" s="191"/>
      <c r="I79" s="191"/>
      <c r="J79" s="192"/>
      <c r="P79"/>
      <c r="Q79"/>
      <c r="R79"/>
    </row>
    <row r="80" spans="1:18" s="22" customFormat="1" x14ac:dyDescent="0.25">
      <c r="A80" s="1"/>
      <c r="B80" s="184" t="s">
        <v>109</v>
      </c>
      <c r="C80" s="185"/>
      <c r="D80" s="185"/>
      <c r="E80" s="185"/>
      <c r="F80" s="185"/>
      <c r="G80" s="185"/>
      <c r="H80" s="185"/>
      <c r="I80" s="185"/>
      <c r="J80" s="186"/>
      <c r="K80"/>
      <c r="L80"/>
      <c r="M80"/>
      <c r="N80"/>
      <c r="O80"/>
      <c r="P80"/>
      <c r="Q80"/>
      <c r="R80"/>
    </row>
    <row r="81" spans="1:18" s="22" customFormat="1" ht="63.75" x14ac:dyDescent="0.25">
      <c r="A81" s="1"/>
      <c r="B81" s="187" t="s">
        <v>110</v>
      </c>
      <c r="C81" s="24" t="s">
        <v>111</v>
      </c>
      <c r="D81" s="25" t="s">
        <v>120</v>
      </c>
      <c r="E81" s="29">
        <v>44197</v>
      </c>
      <c r="F81" s="26">
        <v>44377</v>
      </c>
      <c r="G81" s="26"/>
      <c r="H81" s="25"/>
      <c r="I81" s="25" t="s">
        <v>7</v>
      </c>
      <c r="J81" s="35" t="s">
        <v>64</v>
      </c>
      <c r="K81"/>
      <c r="L81"/>
      <c r="M81"/>
      <c r="N81"/>
      <c r="O81"/>
      <c r="P81"/>
      <c r="Q81"/>
      <c r="R81"/>
    </row>
    <row r="82" spans="1:18" s="22" customFormat="1" ht="25.5" x14ac:dyDescent="0.25">
      <c r="A82" s="1"/>
      <c r="B82" s="188"/>
      <c r="C82" s="24" t="s">
        <v>118</v>
      </c>
      <c r="D82" s="25" t="s">
        <v>120</v>
      </c>
      <c r="E82" s="29">
        <v>44197</v>
      </c>
      <c r="F82" s="26">
        <v>44377</v>
      </c>
      <c r="G82" s="26"/>
      <c r="H82" s="25"/>
      <c r="I82" s="25" t="s">
        <v>7</v>
      </c>
      <c r="J82" s="35" t="s">
        <v>64</v>
      </c>
      <c r="K82"/>
      <c r="L82"/>
      <c r="M82"/>
      <c r="N82"/>
      <c r="O82"/>
      <c r="P82"/>
      <c r="Q82"/>
      <c r="R82"/>
    </row>
    <row r="83" spans="1:18" s="22" customFormat="1" ht="38.25" x14ac:dyDescent="0.25">
      <c r="A83" s="1"/>
      <c r="B83" s="189"/>
      <c r="C83" s="24" t="s">
        <v>119</v>
      </c>
      <c r="D83" s="25" t="s">
        <v>120</v>
      </c>
      <c r="E83" s="29">
        <v>44197</v>
      </c>
      <c r="F83" s="26">
        <v>44377</v>
      </c>
      <c r="G83" s="26"/>
      <c r="H83" s="25"/>
      <c r="I83" s="25" t="s">
        <v>7</v>
      </c>
      <c r="J83" s="35" t="s">
        <v>64</v>
      </c>
      <c r="K83"/>
      <c r="L83"/>
      <c r="M83"/>
      <c r="N83"/>
      <c r="O83"/>
      <c r="P83"/>
      <c r="Q83"/>
      <c r="R83"/>
    </row>
    <row r="84" spans="1:18" s="22" customFormat="1" x14ac:dyDescent="0.25">
      <c r="A84" s="1"/>
      <c r="B84" s="187" t="s">
        <v>112</v>
      </c>
      <c r="C84" s="24" t="s">
        <v>113</v>
      </c>
      <c r="D84" s="25" t="s">
        <v>121</v>
      </c>
      <c r="E84" s="29">
        <v>44197</v>
      </c>
      <c r="F84" s="26">
        <v>44377</v>
      </c>
      <c r="G84" s="26"/>
      <c r="H84" s="25"/>
      <c r="I84" s="25" t="s">
        <v>7</v>
      </c>
      <c r="J84" s="35" t="s">
        <v>64</v>
      </c>
      <c r="K84"/>
      <c r="L84"/>
      <c r="M84"/>
      <c r="N84"/>
      <c r="O84"/>
      <c r="P84"/>
      <c r="Q84"/>
      <c r="R84"/>
    </row>
    <row r="85" spans="1:18" s="22" customFormat="1" ht="25.5" x14ac:dyDescent="0.25">
      <c r="A85" s="1"/>
      <c r="B85" s="188"/>
      <c r="C85" s="24" t="s">
        <v>114</v>
      </c>
      <c r="D85" s="25" t="s">
        <v>122</v>
      </c>
      <c r="E85" s="29">
        <v>44197</v>
      </c>
      <c r="F85" s="26">
        <v>44377</v>
      </c>
      <c r="G85" s="26"/>
      <c r="H85" s="25"/>
      <c r="I85" s="25" t="s">
        <v>7</v>
      </c>
      <c r="J85" s="35" t="s">
        <v>64</v>
      </c>
      <c r="K85"/>
      <c r="L85"/>
      <c r="M85"/>
      <c r="N85"/>
      <c r="O85"/>
      <c r="P85"/>
      <c r="Q85"/>
      <c r="R85"/>
    </row>
    <row r="86" spans="1:18" s="22" customFormat="1" ht="25.5" x14ac:dyDescent="0.25">
      <c r="A86" s="1"/>
      <c r="B86" s="188"/>
      <c r="C86" s="24" t="s">
        <v>115</v>
      </c>
      <c r="D86" s="25" t="s">
        <v>121</v>
      </c>
      <c r="E86" s="29">
        <v>44197</v>
      </c>
      <c r="F86" s="26">
        <v>44377</v>
      </c>
      <c r="G86" s="26"/>
      <c r="H86" s="25"/>
      <c r="I86" s="25" t="s">
        <v>7</v>
      </c>
      <c r="J86" s="35" t="s">
        <v>64</v>
      </c>
      <c r="K86"/>
      <c r="L86"/>
      <c r="M86"/>
      <c r="N86"/>
      <c r="O86"/>
      <c r="P86"/>
      <c r="Q86"/>
      <c r="R86"/>
    </row>
    <row r="87" spans="1:18" s="22" customFormat="1" x14ac:dyDescent="0.25">
      <c r="A87" s="1"/>
      <c r="B87" s="188"/>
      <c r="C87" s="24" t="s">
        <v>116</v>
      </c>
      <c r="D87" s="25" t="s">
        <v>121</v>
      </c>
      <c r="E87" s="29">
        <v>44197</v>
      </c>
      <c r="F87" s="26">
        <v>44377</v>
      </c>
      <c r="G87" s="26"/>
      <c r="H87" s="25"/>
      <c r="I87" s="25" t="s">
        <v>7</v>
      </c>
      <c r="J87" s="35" t="s">
        <v>64</v>
      </c>
      <c r="K87"/>
      <c r="L87"/>
      <c r="M87"/>
      <c r="N87"/>
      <c r="O87"/>
      <c r="P87"/>
      <c r="Q87"/>
      <c r="R87"/>
    </row>
    <row r="88" spans="1:18" s="22" customFormat="1" x14ac:dyDescent="0.25">
      <c r="A88" s="1"/>
      <c r="B88" s="189"/>
      <c r="C88" s="24" t="s">
        <v>117</v>
      </c>
      <c r="D88" s="25" t="s">
        <v>121</v>
      </c>
      <c r="E88" s="29">
        <v>44197</v>
      </c>
      <c r="F88" s="26">
        <v>44377</v>
      </c>
      <c r="G88" s="26"/>
      <c r="H88" s="25"/>
      <c r="I88" s="25" t="s">
        <v>7</v>
      </c>
      <c r="J88" s="35" t="s">
        <v>64</v>
      </c>
      <c r="K88"/>
      <c r="L88"/>
      <c r="M88"/>
      <c r="N88"/>
      <c r="O88"/>
      <c r="P88"/>
      <c r="Q88"/>
      <c r="R88"/>
    </row>
    <row r="89" spans="1:18" s="22" customFormat="1" x14ac:dyDescent="0.25">
      <c r="A89" s="1"/>
      <c r="B89"/>
      <c r="C89"/>
      <c r="D89"/>
      <c r="E89"/>
      <c r="F89"/>
      <c r="G89"/>
      <c r="H89"/>
      <c r="I89"/>
      <c r="J89"/>
      <c r="K89"/>
      <c r="L89"/>
      <c r="M89"/>
      <c r="N89"/>
      <c r="O89"/>
      <c r="P89"/>
      <c r="Q89"/>
      <c r="R89"/>
    </row>
    <row r="90" spans="1:18" s="22" customFormat="1" x14ac:dyDescent="0.25">
      <c r="A90" s="1"/>
      <c r="B90"/>
      <c r="C90"/>
      <c r="D90"/>
      <c r="E90"/>
      <c r="F90"/>
      <c r="G90"/>
      <c r="H90"/>
      <c r="I90"/>
      <c r="J90"/>
      <c r="K90"/>
      <c r="L90"/>
      <c r="M90"/>
      <c r="N90"/>
      <c r="O90"/>
      <c r="P90"/>
      <c r="Q90"/>
      <c r="R90"/>
    </row>
    <row r="91" spans="1:18" s="22" customFormat="1" x14ac:dyDescent="0.25">
      <c r="A91" s="1"/>
      <c r="B91"/>
      <c r="C91"/>
      <c r="D91"/>
      <c r="E91"/>
      <c r="F91"/>
      <c r="G91"/>
      <c r="H91"/>
      <c r="I91"/>
      <c r="J91"/>
      <c r="K91"/>
      <c r="L91"/>
      <c r="M91"/>
      <c r="N91"/>
      <c r="O91"/>
      <c r="P91"/>
      <c r="Q91"/>
      <c r="R91"/>
    </row>
    <row r="92" spans="1:18" s="22" customFormat="1" x14ac:dyDescent="0.25">
      <c r="A92" s="1"/>
      <c r="B92"/>
      <c r="C92"/>
      <c r="D92"/>
      <c r="E92"/>
      <c r="F92"/>
      <c r="G92"/>
      <c r="H92"/>
      <c r="I92"/>
      <c r="J92"/>
      <c r="K92"/>
      <c r="L92"/>
      <c r="M92"/>
      <c r="N92"/>
      <c r="O92"/>
      <c r="P92"/>
      <c r="Q92"/>
      <c r="R92"/>
    </row>
    <row r="93" spans="1:18" s="22" customFormat="1" x14ac:dyDescent="0.25">
      <c r="A93" s="1"/>
      <c r="B93"/>
      <c r="C93"/>
      <c r="D93"/>
      <c r="E93"/>
      <c r="F93"/>
      <c r="G93"/>
      <c r="H93"/>
      <c r="I93"/>
      <c r="J93"/>
      <c r="K93"/>
      <c r="L93"/>
      <c r="M93"/>
      <c r="N93"/>
      <c r="O93"/>
      <c r="P93"/>
      <c r="Q93"/>
      <c r="R93"/>
    </row>
    <row r="94" spans="1:18" s="22" customFormat="1" x14ac:dyDescent="0.25">
      <c r="A94" s="1"/>
      <c r="B94"/>
      <c r="C94"/>
      <c r="D94"/>
      <c r="E94"/>
      <c r="F94"/>
      <c r="G94"/>
      <c r="H94"/>
      <c r="I94"/>
      <c r="J94"/>
      <c r="K94"/>
      <c r="L94"/>
      <c r="M94"/>
      <c r="N94"/>
      <c r="O94"/>
      <c r="P94"/>
      <c r="Q94"/>
      <c r="R94"/>
    </row>
    <row r="95" spans="1:18" s="22" customFormat="1" x14ac:dyDescent="0.25">
      <c r="A95" s="1"/>
      <c r="B95"/>
      <c r="C95"/>
      <c r="D95"/>
      <c r="E95"/>
      <c r="F95"/>
      <c r="G95"/>
      <c r="H95"/>
      <c r="I95"/>
      <c r="J95"/>
      <c r="K95"/>
      <c r="L95"/>
      <c r="M95"/>
      <c r="N95"/>
      <c r="O95"/>
      <c r="P95"/>
      <c r="Q95"/>
      <c r="R95"/>
    </row>
    <row r="96" spans="1:18" s="22" customFormat="1" x14ac:dyDescent="0.25">
      <c r="A96" s="1"/>
      <c r="B96"/>
      <c r="C96"/>
      <c r="D96"/>
      <c r="E96"/>
      <c r="F96"/>
      <c r="G96"/>
      <c r="H96"/>
      <c r="I96"/>
      <c r="J96"/>
      <c r="K96"/>
      <c r="L96"/>
      <c r="M96"/>
      <c r="N96"/>
      <c r="O96"/>
      <c r="P96"/>
      <c r="Q96"/>
      <c r="R96"/>
    </row>
    <row r="97" spans="1:18" s="22" customFormat="1" x14ac:dyDescent="0.25">
      <c r="A97" s="1"/>
      <c r="B97"/>
      <c r="C97"/>
      <c r="D97"/>
      <c r="E97"/>
      <c r="F97"/>
      <c r="G97"/>
      <c r="H97"/>
      <c r="I97"/>
      <c r="J97"/>
      <c r="K97"/>
      <c r="L97"/>
      <c r="M97"/>
      <c r="N97"/>
      <c r="O97"/>
      <c r="P97"/>
      <c r="Q97"/>
      <c r="R97"/>
    </row>
    <row r="98" spans="1:18" s="22" customFormat="1" x14ac:dyDescent="0.25">
      <c r="A98" s="1"/>
      <c r="B98"/>
      <c r="C98"/>
      <c r="D98"/>
      <c r="E98"/>
      <c r="F98"/>
      <c r="G98"/>
      <c r="H98"/>
      <c r="I98"/>
      <c r="J98"/>
      <c r="K98"/>
      <c r="L98"/>
      <c r="M98"/>
      <c r="N98"/>
      <c r="O98"/>
      <c r="P98"/>
      <c r="Q98"/>
      <c r="R98"/>
    </row>
    <row r="99" spans="1:18" s="22" customFormat="1" x14ac:dyDescent="0.25">
      <c r="A99" s="1"/>
      <c r="B99"/>
      <c r="C99"/>
      <c r="D99"/>
      <c r="E99"/>
      <c r="F99"/>
      <c r="G99"/>
      <c r="H99"/>
      <c r="I99"/>
      <c r="J99"/>
      <c r="K99"/>
      <c r="L99"/>
      <c r="M99"/>
      <c r="N99"/>
      <c r="O99"/>
      <c r="P99"/>
      <c r="Q99"/>
      <c r="R99"/>
    </row>
    <row r="100" spans="1:18" s="22" customFormat="1" x14ac:dyDescent="0.25">
      <c r="A100" s="1"/>
      <c r="B100"/>
      <c r="C100"/>
      <c r="D100"/>
      <c r="E100"/>
      <c r="F100"/>
      <c r="G100"/>
      <c r="H100"/>
      <c r="I100"/>
      <c r="J100"/>
      <c r="K100"/>
      <c r="L100"/>
      <c r="M100"/>
      <c r="N100"/>
      <c r="O100"/>
      <c r="P100"/>
      <c r="Q100"/>
      <c r="R100"/>
    </row>
    <row r="101" spans="1:18" s="22" customFormat="1" x14ac:dyDescent="0.25">
      <c r="A101" s="1"/>
      <c r="B101"/>
      <c r="C101"/>
      <c r="D101"/>
      <c r="E101"/>
      <c r="F101"/>
      <c r="G101"/>
      <c r="H101"/>
      <c r="I101"/>
      <c r="J101"/>
      <c r="K101"/>
      <c r="L101"/>
      <c r="M101"/>
      <c r="N101"/>
      <c r="O101"/>
      <c r="P101"/>
      <c r="Q101"/>
      <c r="R101"/>
    </row>
    <row r="102" spans="1:18" s="22" customFormat="1" x14ac:dyDescent="0.25">
      <c r="A102" s="1"/>
      <c r="B102"/>
      <c r="C102"/>
      <c r="D102"/>
      <c r="E102"/>
      <c r="F102"/>
      <c r="G102"/>
      <c r="H102"/>
      <c r="I102"/>
      <c r="J102"/>
      <c r="K102"/>
      <c r="L102"/>
      <c r="M102"/>
      <c r="N102"/>
      <c r="O102"/>
      <c r="P102"/>
      <c r="Q102"/>
      <c r="R102"/>
    </row>
    <row r="103" spans="1:18" s="22" customFormat="1" x14ac:dyDescent="0.25">
      <c r="A103" s="1"/>
      <c r="B103"/>
      <c r="C103"/>
      <c r="D103"/>
      <c r="E103"/>
      <c r="F103"/>
      <c r="G103"/>
      <c r="H103"/>
      <c r="I103"/>
      <c r="J103"/>
      <c r="K103"/>
      <c r="L103"/>
      <c r="M103"/>
      <c r="N103"/>
      <c r="O103"/>
      <c r="P103"/>
      <c r="Q103"/>
      <c r="R103"/>
    </row>
    <row r="104" spans="1:18" s="22" customFormat="1" x14ac:dyDescent="0.25">
      <c r="A104" s="1"/>
      <c r="B104"/>
      <c r="C104"/>
      <c r="D104"/>
      <c r="E104"/>
      <c r="F104"/>
      <c r="G104"/>
      <c r="H104"/>
      <c r="I104"/>
      <c r="J104"/>
    </row>
    <row r="105" spans="1:18" s="22" customFormat="1" x14ac:dyDescent="0.25">
      <c r="A105" s="1"/>
      <c r="B105"/>
      <c r="C105"/>
      <c r="D105"/>
      <c r="E105"/>
      <c r="F105"/>
      <c r="G105"/>
      <c r="H105"/>
      <c r="I105"/>
      <c r="J105"/>
    </row>
    <row r="106" spans="1:18" s="22" customFormat="1" x14ac:dyDescent="0.25">
      <c r="A106" s="1"/>
      <c r="B106"/>
      <c r="C106"/>
      <c r="D106"/>
      <c r="E106"/>
      <c r="F106"/>
      <c r="G106"/>
      <c r="H106"/>
      <c r="I106"/>
      <c r="J106"/>
    </row>
    <row r="107" spans="1:18" s="22" customFormat="1" x14ac:dyDescent="0.25">
      <c r="A107" s="1"/>
      <c r="B107"/>
      <c r="C107"/>
      <c r="D107"/>
      <c r="E107"/>
      <c r="F107"/>
      <c r="G107"/>
      <c r="H107"/>
      <c r="I107"/>
      <c r="J107"/>
    </row>
    <row r="108" spans="1:18" s="22" customFormat="1" x14ac:dyDescent="0.25">
      <c r="A108" s="1"/>
      <c r="B108"/>
      <c r="C108"/>
      <c r="D108"/>
      <c r="E108"/>
      <c r="F108"/>
      <c r="G108"/>
      <c r="H108"/>
      <c r="I108"/>
      <c r="J108"/>
    </row>
    <row r="109" spans="1:18" s="22" customFormat="1" x14ac:dyDescent="0.25">
      <c r="A109" s="1"/>
      <c r="B109"/>
      <c r="C109"/>
      <c r="D109"/>
      <c r="E109"/>
      <c r="F109"/>
      <c r="G109"/>
      <c r="H109"/>
      <c r="I109"/>
      <c r="J109"/>
    </row>
    <row r="110" spans="1:18" s="22" customFormat="1" x14ac:dyDescent="0.25">
      <c r="A110" s="1"/>
      <c r="B110"/>
      <c r="C110"/>
      <c r="D110"/>
      <c r="E110"/>
      <c r="F110"/>
      <c r="G110"/>
      <c r="H110"/>
      <c r="I110"/>
      <c r="J110"/>
    </row>
    <row r="111" spans="1:18" s="22" customFormat="1" x14ac:dyDescent="0.25">
      <c r="A111" s="1"/>
      <c r="B111"/>
      <c r="C111"/>
      <c r="D111"/>
      <c r="E111"/>
      <c r="F111"/>
      <c r="G111"/>
      <c r="H111"/>
      <c r="I111"/>
      <c r="J111"/>
    </row>
    <row r="112" spans="1:18" s="22" customFormat="1" x14ac:dyDescent="0.25">
      <c r="A112" s="1"/>
      <c r="B112"/>
      <c r="C112"/>
      <c r="D112"/>
      <c r="E112"/>
      <c r="F112"/>
      <c r="G112"/>
      <c r="H112"/>
      <c r="I112"/>
      <c r="J112"/>
    </row>
    <row r="113" spans="1:10" s="22" customFormat="1" x14ac:dyDescent="0.25">
      <c r="A113" s="1"/>
      <c r="B113"/>
      <c r="C113"/>
      <c r="D113"/>
      <c r="E113"/>
      <c r="F113"/>
      <c r="G113"/>
      <c r="H113"/>
      <c r="I113"/>
      <c r="J113"/>
    </row>
    <row r="114" spans="1:10" s="22" customFormat="1" x14ac:dyDescent="0.25">
      <c r="A114" s="1"/>
      <c r="B114"/>
      <c r="C114"/>
      <c r="D114"/>
      <c r="E114"/>
      <c r="F114"/>
      <c r="G114"/>
      <c r="H114"/>
      <c r="I114"/>
      <c r="J114"/>
    </row>
    <row r="115" spans="1:10" s="22" customFormat="1" x14ac:dyDescent="0.25">
      <c r="A115" s="1"/>
      <c r="B115"/>
      <c r="C115"/>
      <c r="D115"/>
      <c r="E115"/>
      <c r="F115"/>
      <c r="G115"/>
      <c r="H115"/>
      <c r="I115"/>
      <c r="J115"/>
    </row>
    <row r="116" spans="1:10" s="22" customFormat="1" x14ac:dyDescent="0.25">
      <c r="A116" s="1"/>
      <c r="B116"/>
      <c r="C116"/>
      <c r="D116"/>
      <c r="E116"/>
      <c r="F116"/>
      <c r="G116"/>
      <c r="H116"/>
      <c r="I116"/>
      <c r="J116"/>
    </row>
    <row r="117" spans="1:10" s="22" customFormat="1" x14ac:dyDescent="0.25">
      <c r="A117" s="1"/>
      <c r="B117"/>
      <c r="C117"/>
      <c r="D117"/>
      <c r="E117"/>
      <c r="F117"/>
      <c r="G117"/>
      <c r="H117"/>
      <c r="I117"/>
      <c r="J117"/>
    </row>
    <row r="118" spans="1:10" s="22" customFormat="1" x14ac:dyDescent="0.25">
      <c r="A118" s="1"/>
      <c r="B118"/>
      <c r="C118"/>
      <c r="D118"/>
      <c r="E118"/>
      <c r="F118"/>
      <c r="G118"/>
      <c r="H118"/>
      <c r="I118"/>
      <c r="J118"/>
    </row>
  </sheetData>
  <autoFilter ref="B13:J118"/>
  <mergeCells count="38">
    <mergeCell ref="B68:J68"/>
    <mergeCell ref="B71:J71"/>
    <mergeCell ref="B62:J62"/>
    <mergeCell ref="B64:J64"/>
    <mergeCell ref="B61:J61"/>
    <mergeCell ref="B69:B70"/>
    <mergeCell ref="B42:J42"/>
    <mergeCell ref="B25:J25"/>
    <mergeCell ref="B60:J60"/>
    <mergeCell ref="B63:J63"/>
    <mergeCell ref="B65:J65"/>
    <mergeCell ref="B32:B34"/>
    <mergeCell ref="B24:J24"/>
    <mergeCell ref="B26:J26"/>
    <mergeCell ref="B28:J28"/>
    <mergeCell ref="B30:J30"/>
    <mergeCell ref="B31:J31"/>
    <mergeCell ref="B81:B83"/>
    <mergeCell ref="B84:B88"/>
    <mergeCell ref="B77:B78"/>
    <mergeCell ref="B19:J19"/>
    <mergeCell ref="B1:J1"/>
    <mergeCell ref="B14:J14"/>
    <mergeCell ref="B17:J17"/>
    <mergeCell ref="B2:J2"/>
    <mergeCell ref="B15:J15"/>
    <mergeCell ref="B27:J27"/>
    <mergeCell ref="B29:J29"/>
    <mergeCell ref="B43:B59"/>
    <mergeCell ref="B20:B21"/>
    <mergeCell ref="B22:B23"/>
    <mergeCell ref="B36:J36"/>
    <mergeCell ref="B37:B41"/>
    <mergeCell ref="B72:J72"/>
    <mergeCell ref="B73:B75"/>
    <mergeCell ref="B76:J76"/>
    <mergeCell ref="B79:J79"/>
    <mergeCell ref="B80:J80"/>
  </mergeCells>
  <conditionalFormatting sqref="I43:I59">
    <cfRule type="cellIs" dxfId="599" priority="1731" operator="equal">
      <formula>"Reprogramada"</formula>
    </cfRule>
    <cfRule type="cellIs" dxfId="598" priority="1732" operator="equal">
      <formula>"Atrasada"</formula>
    </cfRule>
    <cfRule type="cellIs" dxfId="597" priority="1733" operator="equal">
      <formula>"Em Andamento"</formula>
    </cfRule>
    <cfRule type="cellIs" dxfId="596" priority="1734" operator="equal">
      <formula>"Concluída"</formula>
    </cfRule>
  </conditionalFormatting>
  <conditionalFormatting sqref="I43:I59">
    <cfRule type="cellIs" dxfId="595" priority="1729" operator="equal">
      <formula>"Anulada"</formula>
    </cfRule>
    <cfRule type="cellIs" dxfId="594" priority="1730" operator="equal">
      <formula>"Em Risco"</formula>
    </cfRule>
  </conditionalFormatting>
  <conditionalFormatting sqref="I16">
    <cfRule type="cellIs" dxfId="593" priority="309" operator="equal">
      <formula>"Reprogramada"</formula>
    </cfRule>
    <cfRule type="cellIs" dxfId="592" priority="310" operator="equal">
      <formula>"Atrasada"</formula>
    </cfRule>
    <cfRule type="cellIs" dxfId="591" priority="311" operator="equal">
      <formula>"Em Andamento"</formula>
    </cfRule>
    <cfRule type="cellIs" dxfId="590" priority="312" operator="equal">
      <formula>"Concluída"</formula>
    </cfRule>
  </conditionalFormatting>
  <conditionalFormatting sqref="I16">
    <cfRule type="cellIs" dxfId="589" priority="307" operator="equal">
      <formula>"Anulada"</formula>
    </cfRule>
    <cfRule type="cellIs" dxfId="588" priority="308" operator="equal">
      <formula>"Em Risco"</formula>
    </cfRule>
  </conditionalFormatting>
  <conditionalFormatting sqref="I16">
    <cfRule type="cellIs" dxfId="587" priority="315" operator="equal">
      <formula>"Reprogramada"</formula>
    </cfRule>
    <cfRule type="cellIs" dxfId="586" priority="316" operator="equal">
      <formula>"Atrasada"</formula>
    </cfRule>
    <cfRule type="cellIs" dxfId="585" priority="317" operator="equal">
      <formula>"Em Andamento"</formula>
    </cfRule>
    <cfRule type="cellIs" dxfId="584" priority="318" operator="equal">
      <formula>"Concluída"</formula>
    </cfRule>
  </conditionalFormatting>
  <conditionalFormatting sqref="I16">
    <cfRule type="cellIs" dxfId="583" priority="313" operator="equal">
      <formula>"Anulada"</formula>
    </cfRule>
    <cfRule type="cellIs" dxfId="582" priority="314" operator="equal">
      <formula>"Em Risco"</formula>
    </cfRule>
  </conditionalFormatting>
  <conditionalFormatting sqref="I18">
    <cfRule type="cellIs" dxfId="581" priority="237" operator="equal">
      <formula>"Reprogramada"</formula>
    </cfRule>
    <cfRule type="cellIs" dxfId="580" priority="238" operator="equal">
      <formula>"Atrasada"</formula>
    </cfRule>
    <cfRule type="cellIs" dxfId="579" priority="239" operator="equal">
      <formula>"Em Andamento"</formula>
    </cfRule>
    <cfRule type="cellIs" dxfId="578" priority="240" operator="equal">
      <formula>"Concluída"</formula>
    </cfRule>
  </conditionalFormatting>
  <conditionalFormatting sqref="I18">
    <cfRule type="cellIs" dxfId="577" priority="235" operator="equal">
      <formula>"Anulada"</formula>
    </cfRule>
    <cfRule type="cellIs" dxfId="576" priority="236" operator="equal">
      <formula>"Em Risco"</formula>
    </cfRule>
  </conditionalFormatting>
  <conditionalFormatting sqref="I18">
    <cfRule type="cellIs" dxfId="575" priority="243" operator="equal">
      <formula>"Reprogramada"</formula>
    </cfRule>
    <cfRule type="cellIs" dxfId="574" priority="244" operator="equal">
      <formula>"Atrasada"</formula>
    </cfRule>
    <cfRule type="cellIs" dxfId="573" priority="245" operator="equal">
      <formula>"Em Andamento"</formula>
    </cfRule>
    <cfRule type="cellIs" dxfId="572" priority="246" operator="equal">
      <formula>"Concluída"</formula>
    </cfRule>
  </conditionalFormatting>
  <conditionalFormatting sqref="I18">
    <cfRule type="cellIs" dxfId="571" priority="241" operator="equal">
      <formula>"Anulada"</formula>
    </cfRule>
    <cfRule type="cellIs" dxfId="570" priority="242" operator="equal">
      <formula>"Em Risco"</formula>
    </cfRule>
  </conditionalFormatting>
  <conditionalFormatting sqref="I20:I21 I23">
    <cfRule type="cellIs" dxfId="569" priority="225" operator="equal">
      <formula>"Reprogramada"</formula>
    </cfRule>
    <cfRule type="cellIs" dxfId="568" priority="226" operator="equal">
      <formula>"Atrasada"</formula>
    </cfRule>
    <cfRule type="cellIs" dxfId="567" priority="227" operator="equal">
      <formula>"Em Andamento"</formula>
    </cfRule>
    <cfRule type="cellIs" dxfId="566" priority="228" operator="equal">
      <formula>"Concluída"</formula>
    </cfRule>
  </conditionalFormatting>
  <conditionalFormatting sqref="I20:I21 I23">
    <cfRule type="cellIs" dxfId="565" priority="223" operator="equal">
      <formula>"Anulada"</formula>
    </cfRule>
    <cfRule type="cellIs" dxfId="564" priority="224" operator="equal">
      <formula>"Em Risco"</formula>
    </cfRule>
  </conditionalFormatting>
  <conditionalFormatting sqref="I20:I21 I23">
    <cfRule type="cellIs" dxfId="563" priority="231" operator="equal">
      <formula>"Reprogramada"</formula>
    </cfRule>
    <cfRule type="cellIs" dxfId="562" priority="232" operator="equal">
      <formula>"Atrasada"</formula>
    </cfRule>
    <cfRule type="cellIs" dxfId="561" priority="233" operator="equal">
      <formula>"Em Andamento"</formula>
    </cfRule>
    <cfRule type="cellIs" dxfId="560" priority="234" operator="equal">
      <formula>"Concluída"</formula>
    </cfRule>
  </conditionalFormatting>
  <conditionalFormatting sqref="I20:I21 I23">
    <cfRule type="cellIs" dxfId="559" priority="229" operator="equal">
      <formula>"Anulada"</formula>
    </cfRule>
    <cfRule type="cellIs" dxfId="558" priority="230" operator="equal">
      <formula>"Em Risco"</formula>
    </cfRule>
  </conditionalFormatting>
  <conditionalFormatting sqref="I22">
    <cfRule type="cellIs" dxfId="557" priority="219" operator="equal">
      <formula>"Reprogramada"</formula>
    </cfRule>
    <cfRule type="cellIs" dxfId="556" priority="220" operator="equal">
      <formula>"Atrasada"</formula>
    </cfRule>
    <cfRule type="cellIs" dxfId="555" priority="221" operator="equal">
      <formula>"Em Andamento"</formula>
    </cfRule>
    <cfRule type="cellIs" dxfId="554" priority="222" operator="equal">
      <formula>"Concluída"</formula>
    </cfRule>
  </conditionalFormatting>
  <conditionalFormatting sqref="I22">
    <cfRule type="cellIs" dxfId="553" priority="217" operator="equal">
      <formula>"Anulada"</formula>
    </cfRule>
    <cfRule type="cellIs" dxfId="552" priority="218" operator="equal">
      <formula>"Em Risco"</formula>
    </cfRule>
  </conditionalFormatting>
  <conditionalFormatting sqref="I22">
    <cfRule type="cellIs" dxfId="551" priority="213" operator="equal">
      <formula>"Reprogramada"</formula>
    </cfRule>
    <cfRule type="cellIs" dxfId="550" priority="214" operator="equal">
      <formula>"Atrasada"</formula>
    </cfRule>
    <cfRule type="cellIs" dxfId="549" priority="215" operator="equal">
      <formula>"Em Andamento"</formula>
    </cfRule>
    <cfRule type="cellIs" dxfId="548" priority="216" operator="equal">
      <formula>"Concluída"</formula>
    </cfRule>
  </conditionalFormatting>
  <conditionalFormatting sqref="I22">
    <cfRule type="cellIs" dxfId="547" priority="211" operator="equal">
      <formula>"Anulada"</formula>
    </cfRule>
    <cfRule type="cellIs" dxfId="546" priority="212" operator="equal">
      <formula>"Em Risco"</formula>
    </cfRule>
  </conditionalFormatting>
  <conditionalFormatting sqref="I37">
    <cfRule type="cellIs" dxfId="545" priority="111" operator="equal">
      <formula>"Reprogramada"</formula>
    </cfRule>
    <cfRule type="cellIs" dxfId="544" priority="112" operator="equal">
      <formula>"Atrasada"</formula>
    </cfRule>
    <cfRule type="cellIs" dxfId="543" priority="113" operator="equal">
      <formula>"Em Andamento"</formula>
    </cfRule>
    <cfRule type="cellIs" dxfId="542" priority="114" operator="equal">
      <formula>"Concluída"</formula>
    </cfRule>
  </conditionalFormatting>
  <conditionalFormatting sqref="I37">
    <cfRule type="cellIs" dxfId="541" priority="109" operator="equal">
      <formula>"Anulada"</formula>
    </cfRule>
    <cfRule type="cellIs" dxfId="540" priority="110" operator="equal">
      <formula>"Em Risco"</formula>
    </cfRule>
  </conditionalFormatting>
  <conditionalFormatting sqref="I37">
    <cfRule type="cellIs" dxfId="539" priority="105" operator="equal">
      <formula>"Reprogramada"</formula>
    </cfRule>
    <cfRule type="cellIs" dxfId="538" priority="106" operator="equal">
      <formula>"Atrasada"</formula>
    </cfRule>
    <cfRule type="cellIs" dxfId="537" priority="107" operator="equal">
      <formula>"Em Andamento"</formula>
    </cfRule>
    <cfRule type="cellIs" dxfId="536" priority="108" operator="equal">
      <formula>"Concluída"</formula>
    </cfRule>
  </conditionalFormatting>
  <conditionalFormatting sqref="I37">
    <cfRule type="cellIs" dxfId="535" priority="103" operator="equal">
      <formula>"Anulada"</formula>
    </cfRule>
    <cfRule type="cellIs" dxfId="534" priority="104" operator="equal">
      <formula>"Em Risco"</formula>
    </cfRule>
  </conditionalFormatting>
  <conditionalFormatting sqref="I41">
    <cfRule type="cellIs" dxfId="533" priority="99" operator="equal">
      <formula>"Reprogramada"</formula>
    </cfRule>
    <cfRule type="cellIs" dxfId="532" priority="100" operator="equal">
      <formula>"Atrasada"</formula>
    </cfRule>
    <cfRule type="cellIs" dxfId="531" priority="101" operator="equal">
      <formula>"Em Andamento"</formula>
    </cfRule>
    <cfRule type="cellIs" dxfId="530" priority="102" operator="equal">
      <formula>"Concluída"</formula>
    </cfRule>
  </conditionalFormatting>
  <conditionalFormatting sqref="I41">
    <cfRule type="cellIs" dxfId="529" priority="97" operator="equal">
      <formula>"Anulada"</formula>
    </cfRule>
    <cfRule type="cellIs" dxfId="528" priority="98" operator="equal">
      <formula>"Em Risco"</formula>
    </cfRule>
  </conditionalFormatting>
  <conditionalFormatting sqref="I41">
    <cfRule type="cellIs" dxfId="527" priority="93" operator="equal">
      <formula>"Reprogramada"</formula>
    </cfRule>
    <cfRule type="cellIs" dxfId="526" priority="94" operator="equal">
      <formula>"Atrasada"</formula>
    </cfRule>
    <cfRule type="cellIs" dxfId="525" priority="95" operator="equal">
      <formula>"Em Andamento"</formula>
    </cfRule>
    <cfRule type="cellIs" dxfId="524" priority="96" operator="equal">
      <formula>"Concluída"</formula>
    </cfRule>
  </conditionalFormatting>
  <conditionalFormatting sqref="I41">
    <cfRule type="cellIs" dxfId="523" priority="91" operator="equal">
      <formula>"Anulada"</formula>
    </cfRule>
    <cfRule type="cellIs" dxfId="522" priority="92" operator="equal">
      <formula>"Em Risco"</formula>
    </cfRule>
  </conditionalFormatting>
  <conditionalFormatting sqref="I38:I41">
    <cfRule type="cellIs" dxfId="521" priority="87" operator="equal">
      <formula>"Reprogramada"</formula>
    </cfRule>
    <cfRule type="cellIs" dxfId="520" priority="88" operator="equal">
      <formula>"Atrasada"</formula>
    </cfRule>
    <cfRule type="cellIs" dxfId="519" priority="89" operator="equal">
      <formula>"Em Andamento"</formula>
    </cfRule>
    <cfRule type="cellIs" dxfId="518" priority="90" operator="equal">
      <formula>"Concluída"</formula>
    </cfRule>
  </conditionalFormatting>
  <conditionalFormatting sqref="I38:I41">
    <cfRule type="cellIs" dxfId="517" priority="85" operator="equal">
      <formula>"Anulada"</formula>
    </cfRule>
    <cfRule type="cellIs" dxfId="516" priority="86" operator="equal">
      <formula>"Em Risco"</formula>
    </cfRule>
  </conditionalFormatting>
  <conditionalFormatting sqref="I38:I41">
    <cfRule type="cellIs" dxfId="515" priority="81" operator="equal">
      <formula>"Reprogramada"</formula>
    </cfRule>
    <cfRule type="cellIs" dxfId="514" priority="82" operator="equal">
      <formula>"Atrasada"</formula>
    </cfRule>
    <cfRule type="cellIs" dxfId="513" priority="83" operator="equal">
      <formula>"Em Andamento"</formula>
    </cfRule>
    <cfRule type="cellIs" dxfId="512" priority="84" operator="equal">
      <formula>"Concluída"</formula>
    </cfRule>
  </conditionalFormatting>
  <conditionalFormatting sqref="I38:I41">
    <cfRule type="cellIs" dxfId="511" priority="79" operator="equal">
      <formula>"Anulada"</formula>
    </cfRule>
    <cfRule type="cellIs" dxfId="510" priority="80" operator="equal">
      <formula>"Em Risco"</formula>
    </cfRule>
  </conditionalFormatting>
  <conditionalFormatting sqref="I32:I35">
    <cfRule type="cellIs" dxfId="509" priority="69" operator="equal">
      <formula>"Reprogramada"</formula>
    </cfRule>
    <cfRule type="cellIs" dxfId="508" priority="70" operator="equal">
      <formula>"Atrasada"</formula>
    </cfRule>
    <cfRule type="cellIs" dxfId="507" priority="71" operator="equal">
      <formula>"Em Andamento"</formula>
    </cfRule>
    <cfRule type="cellIs" dxfId="506" priority="72" operator="equal">
      <formula>"Concluída"</formula>
    </cfRule>
  </conditionalFormatting>
  <conditionalFormatting sqref="I32:I35">
    <cfRule type="cellIs" dxfId="505" priority="67" operator="equal">
      <formula>"Anulada"</formula>
    </cfRule>
    <cfRule type="cellIs" dxfId="504" priority="68" operator="equal">
      <formula>"Em Risco"</formula>
    </cfRule>
  </conditionalFormatting>
  <conditionalFormatting sqref="I32:I35">
    <cfRule type="cellIs" dxfId="503" priority="75" operator="equal">
      <formula>"Reprogramada"</formula>
    </cfRule>
    <cfRule type="cellIs" dxfId="502" priority="76" operator="equal">
      <formula>"Atrasada"</formula>
    </cfRule>
    <cfRule type="cellIs" dxfId="501" priority="77" operator="equal">
      <formula>"Em Andamento"</formula>
    </cfRule>
    <cfRule type="cellIs" dxfId="500" priority="78" operator="equal">
      <formula>"Concluída"</formula>
    </cfRule>
  </conditionalFormatting>
  <conditionalFormatting sqref="I32:I35">
    <cfRule type="cellIs" dxfId="499" priority="73" operator="equal">
      <formula>"Anulada"</formula>
    </cfRule>
    <cfRule type="cellIs" dxfId="498" priority="74" operator="equal">
      <formula>"Em Risco"</formula>
    </cfRule>
  </conditionalFormatting>
  <conditionalFormatting sqref="I66">
    <cfRule type="cellIs" dxfId="497" priority="63" operator="equal">
      <formula>"Reprogramada"</formula>
    </cfRule>
    <cfRule type="cellIs" dxfId="496" priority="64" operator="equal">
      <formula>"Atrasada"</formula>
    </cfRule>
    <cfRule type="cellIs" dxfId="495" priority="65" operator="equal">
      <formula>"Em Andamento"</formula>
    </cfRule>
    <cfRule type="cellIs" dxfId="494" priority="66" operator="equal">
      <formula>"Concluída"</formula>
    </cfRule>
  </conditionalFormatting>
  <conditionalFormatting sqref="I66">
    <cfRule type="cellIs" dxfId="493" priority="61" operator="equal">
      <formula>"Anulada"</formula>
    </cfRule>
    <cfRule type="cellIs" dxfId="492" priority="62" operator="equal">
      <formula>"Em Risco"</formula>
    </cfRule>
  </conditionalFormatting>
  <conditionalFormatting sqref="I67">
    <cfRule type="cellIs" dxfId="491" priority="57" operator="equal">
      <formula>"Reprogramada"</formula>
    </cfRule>
    <cfRule type="cellIs" dxfId="490" priority="58" operator="equal">
      <formula>"Atrasada"</formula>
    </cfRule>
    <cfRule type="cellIs" dxfId="489" priority="59" operator="equal">
      <formula>"Em Andamento"</formula>
    </cfRule>
    <cfRule type="cellIs" dxfId="488" priority="60" operator="equal">
      <formula>"Concluída"</formula>
    </cfRule>
  </conditionalFormatting>
  <conditionalFormatting sqref="I67">
    <cfRule type="cellIs" dxfId="487" priority="55" operator="equal">
      <formula>"Anulada"</formula>
    </cfRule>
    <cfRule type="cellIs" dxfId="486" priority="56" operator="equal">
      <formula>"Em Risco"</formula>
    </cfRule>
  </conditionalFormatting>
  <conditionalFormatting sqref="I69">
    <cfRule type="cellIs" dxfId="485" priority="51" operator="equal">
      <formula>"Reprogramada"</formula>
    </cfRule>
    <cfRule type="cellIs" dxfId="484" priority="52" operator="equal">
      <formula>"Atrasada"</formula>
    </cfRule>
    <cfRule type="cellIs" dxfId="483" priority="53" operator="equal">
      <formula>"Em Andamento"</formula>
    </cfRule>
    <cfRule type="cellIs" dxfId="482" priority="54" operator="equal">
      <formula>"Concluída"</formula>
    </cfRule>
  </conditionalFormatting>
  <conditionalFormatting sqref="I69">
    <cfRule type="cellIs" dxfId="481" priority="49" operator="equal">
      <formula>"Anulada"</formula>
    </cfRule>
    <cfRule type="cellIs" dxfId="480" priority="50" operator="equal">
      <formula>"Em Risco"</formula>
    </cfRule>
  </conditionalFormatting>
  <conditionalFormatting sqref="I70">
    <cfRule type="cellIs" dxfId="479" priority="45" operator="equal">
      <formula>"Reprogramada"</formula>
    </cfRule>
    <cfRule type="cellIs" dxfId="478" priority="46" operator="equal">
      <formula>"Atrasada"</formula>
    </cfRule>
    <cfRule type="cellIs" dxfId="477" priority="47" operator="equal">
      <formula>"Em Andamento"</formula>
    </cfRule>
    <cfRule type="cellIs" dxfId="476" priority="48" operator="equal">
      <formula>"Concluída"</formula>
    </cfRule>
  </conditionalFormatting>
  <conditionalFormatting sqref="I70">
    <cfRule type="cellIs" dxfId="475" priority="43" operator="equal">
      <formula>"Anulada"</formula>
    </cfRule>
    <cfRule type="cellIs" dxfId="474" priority="44" operator="equal">
      <formula>"Em Risco"</formula>
    </cfRule>
  </conditionalFormatting>
  <conditionalFormatting sqref="I73:I75">
    <cfRule type="cellIs" dxfId="473" priority="39" operator="equal">
      <formula>"Reprogramada"</formula>
    </cfRule>
    <cfRule type="cellIs" dxfId="472" priority="40" operator="equal">
      <formula>"Atrasada"</formula>
    </cfRule>
    <cfRule type="cellIs" dxfId="471" priority="41" operator="equal">
      <formula>"Em Andamento"</formula>
    </cfRule>
    <cfRule type="cellIs" dxfId="470" priority="42" operator="equal">
      <formula>"Concluída"</formula>
    </cfRule>
  </conditionalFormatting>
  <conditionalFormatting sqref="I73:I75">
    <cfRule type="cellIs" dxfId="469" priority="37" operator="equal">
      <formula>"Anulada"</formula>
    </cfRule>
    <cfRule type="cellIs" dxfId="468" priority="38" operator="equal">
      <formula>"Em Risco"</formula>
    </cfRule>
  </conditionalFormatting>
  <conditionalFormatting sqref="I77:I78">
    <cfRule type="cellIs" dxfId="467" priority="33" operator="equal">
      <formula>"Reprogramada"</formula>
    </cfRule>
    <cfRule type="cellIs" dxfId="466" priority="34" operator="equal">
      <formula>"Atrasada"</formula>
    </cfRule>
    <cfRule type="cellIs" dxfId="465" priority="35" operator="equal">
      <formula>"Em Andamento"</formula>
    </cfRule>
    <cfRule type="cellIs" dxfId="464" priority="36" operator="equal">
      <formula>"Concluída"</formula>
    </cfRule>
  </conditionalFormatting>
  <conditionalFormatting sqref="I77:I78">
    <cfRule type="cellIs" dxfId="463" priority="31" operator="equal">
      <formula>"Anulada"</formula>
    </cfRule>
    <cfRule type="cellIs" dxfId="462" priority="32" operator="equal">
      <formula>"Em Risco"</formula>
    </cfRule>
  </conditionalFormatting>
  <conditionalFormatting sqref="I81:I88">
    <cfRule type="cellIs" dxfId="461" priority="3" operator="equal">
      <formula>"Reprogramada"</formula>
    </cfRule>
    <cfRule type="cellIs" dxfId="460" priority="4" operator="equal">
      <formula>"Atrasada"</formula>
    </cfRule>
    <cfRule type="cellIs" dxfId="459" priority="5" operator="equal">
      <formula>"Em Andamento"</formula>
    </cfRule>
    <cfRule type="cellIs" dxfId="458" priority="6" operator="equal">
      <formula>"Concluída"</formula>
    </cfRule>
  </conditionalFormatting>
  <conditionalFormatting sqref="I81:I88">
    <cfRule type="cellIs" dxfId="457" priority="1" operator="equal">
      <formula>"Anulada"</formula>
    </cfRule>
    <cfRule type="cellIs" dxfId="456" priority="2" operator="equal">
      <formula>"Em Risco"</formula>
    </cfRule>
  </conditionalFormatting>
  <dataValidations count="1">
    <dataValidation type="list" allowBlank="1" showInputMessage="1" showErrorMessage="1" sqref="I66:I67 I16 I18 I43:I59 I73:I75 I69:I70 I32:I35 I20:I23 I37:I41 I77:I78 I81:I88">
      <formula1>$K$3:$K$8</formula1>
    </dataValidation>
  </dataValidations>
  <pageMargins left="0.511811024" right="0.511811024" top="0.78740157499999996" bottom="0.78740157499999996" header="0.31496062000000002" footer="0.31496062000000002"/>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topLeftCell="A20" zoomScale="98" zoomScaleNormal="98" workbookViewId="0">
      <selection activeCell="B28" sqref="B28:B34"/>
    </sheetView>
  </sheetViews>
  <sheetFormatPr defaultColWidth="9.140625" defaultRowHeight="15" x14ac:dyDescent="0.25"/>
  <cols>
    <col min="1" max="1" width="9.140625" style="40"/>
    <col min="2" max="2" width="22.85546875" style="40" bestFit="1" customWidth="1"/>
    <col min="3" max="3" width="26.28515625" style="40" bestFit="1" customWidth="1"/>
    <col min="4" max="4" width="36.5703125" style="40" customWidth="1"/>
    <col min="5" max="5" width="18.7109375" style="40" customWidth="1"/>
    <col min="6" max="6" width="14.5703125" style="40" customWidth="1"/>
    <col min="7" max="7" width="17.28515625" style="40" customWidth="1"/>
    <col min="8" max="8" width="17" style="40" customWidth="1"/>
    <col min="9" max="9" width="16.28515625" style="40" customWidth="1"/>
    <col min="10" max="10" width="14.5703125" style="40" customWidth="1"/>
    <col min="11" max="11" width="15.7109375" style="40" customWidth="1"/>
    <col min="12" max="12" width="13.140625" style="40" customWidth="1"/>
    <col min="13" max="13" width="17.5703125" style="40" customWidth="1"/>
    <col min="14" max="14" width="14.7109375" style="40" customWidth="1"/>
    <col min="15" max="16384" width="9.140625" style="40"/>
  </cols>
  <sheetData>
    <row r="1" spans="2:13" ht="15.75" x14ac:dyDescent="0.25">
      <c r="B1" s="208" t="s">
        <v>347</v>
      </c>
      <c r="C1" s="208"/>
      <c r="D1" s="208"/>
      <c r="E1" s="208"/>
      <c r="F1" s="208"/>
      <c r="G1" s="208"/>
      <c r="H1" s="208"/>
      <c r="I1" s="208"/>
      <c r="J1" s="208"/>
      <c r="K1" s="208"/>
      <c r="L1" s="208"/>
    </row>
    <row r="2" spans="2:13" ht="15.75" x14ac:dyDescent="0.25">
      <c r="B2" s="41"/>
    </row>
    <row r="3" spans="2:13" ht="15.75" customHeight="1" x14ac:dyDescent="0.25">
      <c r="B3" s="64" t="s">
        <v>123</v>
      </c>
      <c r="C3" s="65"/>
      <c r="D3" s="65"/>
      <c r="E3" s="65"/>
      <c r="F3" s="65"/>
      <c r="G3" s="210" t="s">
        <v>342</v>
      </c>
      <c r="H3" s="210"/>
      <c r="I3" s="210"/>
      <c r="J3" s="210"/>
      <c r="K3" s="210"/>
      <c r="L3" s="210"/>
    </row>
    <row r="4" spans="2:13" x14ac:dyDescent="0.25">
      <c r="B4" s="66" t="s">
        <v>215</v>
      </c>
      <c r="C4" s="66" t="s">
        <v>217</v>
      </c>
      <c r="D4" s="66" t="s">
        <v>219</v>
      </c>
      <c r="E4" s="66" t="s">
        <v>218</v>
      </c>
      <c r="F4" s="66" t="s">
        <v>216</v>
      </c>
      <c r="G4" s="67">
        <v>2022</v>
      </c>
      <c r="H4" s="66" t="s">
        <v>19</v>
      </c>
      <c r="I4" s="67">
        <v>2023</v>
      </c>
      <c r="J4" s="67">
        <v>2024</v>
      </c>
      <c r="K4" s="67">
        <v>2025</v>
      </c>
      <c r="L4" s="67">
        <v>2026</v>
      </c>
    </row>
    <row r="5" spans="2:13" ht="80.25" customHeight="1" x14ac:dyDescent="0.25">
      <c r="B5" s="43" t="s">
        <v>125</v>
      </c>
      <c r="C5" s="44" t="s">
        <v>314</v>
      </c>
      <c r="D5" s="44" t="s">
        <v>126</v>
      </c>
      <c r="E5" s="44" t="s">
        <v>247</v>
      </c>
      <c r="F5" s="44" t="s">
        <v>127</v>
      </c>
      <c r="G5" s="44"/>
      <c r="H5" s="45" t="s">
        <v>253</v>
      </c>
      <c r="I5" s="44" t="s">
        <v>320</v>
      </c>
      <c r="J5" s="44" t="s">
        <v>320</v>
      </c>
      <c r="K5" s="44" t="s">
        <v>320</v>
      </c>
      <c r="L5" s="44" t="s">
        <v>320</v>
      </c>
    </row>
    <row r="6" spans="2:13" ht="38.25" x14ac:dyDescent="0.25">
      <c r="B6" s="43" t="s">
        <v>128</v>
      </c>
      <c r="C6" s="44" t="s">
        <v>316</v>
      </c>
      <c r="D6" s="45" t="s">
        <v>129</v>
      </c>
      <c r="E6" s="44" t="s">
        <v>130</v>
      </c>
      <c r="F6" s="44" t="s">
        <v>131</v>
      </c>
      <c r="G6" s="45"/>
      <c r="H6" s="45" t="s">
        <v>253</v>
      </c>
      <c r="I6" s="44" t="s">
        <v>229</v>
      </c>
      <c r="J6" s="45"/>
      <c r="K6" s="45"/>
      <c r="L6" s="45"/>
    </row>
    <row r="7" spans="2:13" ht="38.25" x14ac:dyDescent="0.25">
      <c r="B7" s="43" t="s">
        <v>24</v>
      </c>
      <c r="C7" s="44" t="s">
        <v>315</v>
      </c>
      <c r="D7" s="44" t="s">
        <v>132</v>
      </c>
      <c r="E7" s="44" t="s">
        <v>133</v>
      </c>
      <c r="F7" s="44" t="s">
        <v>67</v>
      </c>
      <c r="G7" s="44" t="s">
        <v>229</v>
      </c>
      <c r="H7" s="45" t="s">
        <v>162</v>
      </c>
      <c r="I7" s="44" t="s">
        <v>229</v>
      </c>
      <c r="J7" s="44" t="s">
        <v>229</v>
      </c>
      <c r="K7" s="44" t="s">
        <v>229</v>
      </c>
      <c r="L7" s="44" t="s">
        <v>229</v>
      </c>
    </row>
    <row r="8" spans="2:13" ht="51" x14ac:dyDescent="0.25">
      <c r="B8" s="43" t="s">
        <v>134</v>
      </c>
      <c r="C8" s="44" t="s">
        <v>137</v>
      </c>
      <c r="D8" s="45" t="s">
        <v>135</v>
      </c>
      <c r="E8" s="44" t="s">
        <v>136</v>
      </c>
      <c r="F8" s="44" t="s">
        <v>131</v>
      </c>
      <c r="G8" s="44" t="s">
        <v>229</v>
      </c>
      <c r="H8" s="45" t="s">
        <v>162</v>
      </c>
      <c r="I8" s="44" t="s">
        <v>229</v>
      </c>
      <c r="J8" s="44" t="s">
        <v>229</v>
      </c>
      <c r="K8" s="44" t="s">
        <v>229</v>
      </c>
      <c r="L8" s="44" t="s">
        <v>229</v>
      </c>
    </row>
    <row r="9" spans="2:13" ht="51" x14ac:dyDescent="0.25">
      <c r="B9" s="43" t="s">
        <v>138</v>
      </c>
      <c r="C9" s="44" t="s">
        <v>140</v>
      </c>
      <c r="D9" s="44" t="s">
        <v>248</v>
      </c>
      <c r="E9" s="44" t="s">
        <v>139</v>
      </c>
      <c r="F9" s="44" t="s">
        <v>141</v>
      </c>
      <c r="G9" s="44" t="s">
        <v>332</v>
      </c>
      <c r="H9" s="45" t="s">
        <v>162</v>
      </c>
      <c r="I9" s="44" t="s">
        <v>348</v>
      </c>
      <c r="J9" s="44" t="s">
        <v>348</v>
      </c>
      <c r="K9" s="44" t="s">
        <v>348</v>
      </c>
      <c r="L9" s="44" t="s">
        <v>348</v>
      </c>
    </row>
    <row r="10" spans="2:13" ht="38.25" x14ac:dyDescent="0.25">
      <c r="B10" s="43" t="s">
        <v>232</v>
      </c>
      <c r="C10" s="44" t="s">
        <v>317</v>
      </c>
      <c r="D10" s="44" t="s">
        <v>142</v>
      </c>
      <c r="E10" s="44" t="s">
        <v>143</v>
      </c>
      <c r="F10" s="44" t="s">
        <v>144</v>
      </c>
      <c r="G10" s="45" t="s">
        <v>249</v>
      </c>
      <c r="H10" s="45" t="s">
        <v>162</v>
      </c>
      <c r="I10" s="45" t="s">
        <v>251</v>
      </c>
      <c r="J10" s="45" t="s">
        <v>250</v>
      </c>
      <c r="K10" s="45" t="s">
        <v>250</v>
      </c>
      <c r="L10" s="45" t="s">
        <v>250</v>
      </c>
    </row>
    <row r="11" spans="2:13" ht="153" x14ac:dyDescent="0.25">
      <c r="B11" s="43" t="s">
        <v>27</v>
      </c>
      <c r="C11" s="44" t="s">
        <v>147</v>
      </c>
      <c r="D11" s="44" t="s">
        <v>145</v>
      </c>
      <c r="E11" s="44" t="s">
        <v>146</v>
      </c>
      <c r="F11" s="46" t="s">
        <v>148</v>
      </c>
      <c r="G11" s="44" t="s">
        <v>252</v>
      </c>
      <c r="H11" s="45" t="s">
        <v>162</v>
      </c>
      <c r="I11" s="44" t="s">
        <v>323</v>
      </c>
      <c r="J11" s="44" t="s">
        <v>323</v>
      </c>
      <c r="K11" s="44" t="s">
        <v>323</v>
      </c>
      <c r="L11" s="44" t="s">
        <v>323</v>
      </c>
    </row>
    <row r="12" spans="2:13" ht="76.5" x14ac:dyDescent="0.25">
      <c r="B12" s="43" t="s">
        <v>149</v>
      </c>
      <c r="C12" s="44" t="s">
        <v>319</v>
      </c>
      <c r="D12" s="44" t="s">
        <v>150</v>
      </c>
      <c r="E12" s="44" t="s">
        <v>318</v>
      </c>
      <c r="F12" s="44" t="s">
        <v>151</v>
      </c>
      <c r="G12" s="44" t="s">
        <v>324</v>
      </c>
      <c r="H12" s="45" t="s">
        <v>253</v>
      </c>
      <c r="I12" s="44" t="s">
        <v>325</v>
      </c>
      <c r="J12" s="44" t="s">
        <v>326</v>
      </c>
      <c r="K12" s="44" t="s">
        <v>327</v>
      </c>
      <c r="L12" s="44" t="s">
        <v>231</v>
      </c>
    </row>
    <row r="13" spans="2:13" ht="76.5" x14ac:dyDescent="0.25">
      <c r="B13" s="43" t="s">
        <v>152</v>
      </c>
      <c r="C13" s="44" t="s">
        <v>220</v>
      </c>
      <c r="D13" s="44" t="s">
        <v>150</v>
      </c>
      <c r="E13" s="44" t="s">
        <v>153</v>
      </c>
      <c r="F13" s="44" t="s">
        <v>151</v>
      </c>
      <c r="G13" s="44" t="s">
        <v>328</v>
      </c>
      <c r="H13" s="45" t="s">
        <v>253</v>
      </c>
      <c r="I13" s="44" t="s">
        <v>329</v>
      </c>
      <c r="J13" s="44" t="s">
        <v>330</v>
      </c>
      <c r="K13" s="44" t="s">
        <v>331</v>
      </c>
      <c r="L13" s="44" t="s">
        <v>230</v>
      </c>
    </row>
    <row r="14" spans="2:13" x14ac:dyDescent="0.25">
      <c r="B14" s="47"/>
    </row>
    <row r="15" spans="2:13" ht="15.75" thickBot="1" x14ac:dyDescent="0.3">
      <c r="B15" s="48"/>
    </row>
    <row r="16" spans="2:13" ht="15.75" customHeight="1" x14ac:dyDescent="0.25">
      <c r="B16" s="68" t="s">
        <v>154</v>
      </c>
      <c r="C16" s="69"/>
      <c r="D16" s="69"/>
      <c r="E16" s="69"/>
      <c r="F16" s="69"/>
      <c r="G16" s="210" t="s">
        <v>342</v>
      </c>
      <c r="H16" s="210"/>
      <c r="I16" s="210"/>
      <c r="J16" s="210"/>
      <c r="K16" s="210"/>
      <c r="L16" s="210"/>
      <c r="M16" s="69"/>
    </row>
    <row r="17" spans="2:13" x14ac:dyDescent="0.25">
      <c r="B17" s="66" t="s">
        <v>215</v>
      </c>
      <c r="C17" s="66" t="s">
        <v>217</v>
      </c>
      <c r="D17" s="66" t="s">
        <v>219</v>
      </c>
      <c r="E17" s="66" t="s">
        <v>218</v>
      </c>
      <c r="F17" s="66" t="s">
        <v>216</v>
      </c>
      <c r="G17" s="66">
        <v>2022</v>
      </c>
      <c r="H17" s="66" t="s">
        <v>19</v>
      </c>
      <c r="I17" s="66">
        <v>2023</v>
      </c>
      <c r="J17" s="66">
        <v>2024</v>
      </c>
      <c r="K17" s="66">
        <v>2025</v>
      </c>
      <c r="L17" s="66">
        <v>2026</v>
      </c>
      <c r="M17" s="66" t="s">
        <v>20</v>
      </c>
    </row>
    <row r="18" spans="2:13" ht="89.25" x14ac:dyDescent="0.25">
      <c r="B18" s="46" t="s">
        <v>155</v>
      </c>
      <c r="C18" s="46" t="s">
        <v>235</v>
      </c>
      <c r="D18" s="46" t="s">
        <v>228</v>
      </c>
      <c r="E18" s="46" t="s">
        <v>226</v>
      </c>
      <c r="F18" s="46" t="s">
        <v>227</v>
      </c>
      <c r="G18" s="49" t="s">
        <v>233</v>
      </c>
      <c r="H18" s="46" t="s">
        <v>162</v>
      </c>
      <c r="I18" s="49" t="s">
        <v>234</v>
      </c>
      <c r="J18" s="49" t="s">
        <v>242</v>
      </c>
      <c r="K18" s="49" t="s">
        <v>243</v>
      </c>
      <c r="L18" s="49" t="s">
        <v>244</v>
      </c>
      <c r="M18" s="46" t="s">
        <v>156</v>
      </c>
    </row>
    <row r="19" spans="2:13" ht="51" x14ac:dyDescent="0.25">
      <c r="B19" s="46" t="s">
        <v>155</v>
      </c>
      <c r="C19" s="46" t="s">
        <v>236</v>
      </c>
      <c r="D19" s="46" t="s">
        <v>237</v>
      </c>
      <c r="E19" s="46" t="s">
        <v>238</v>
      </c>
      <c r="F19" s="46" t="s">
        <v>59</v>
      </c>
      <c r="G19" s="46" t="s">
        <v>229</v>
      </c>
      <c r="H19" s="46" t="s">
        <v>162</v>
      </c>
      <c r="I19" s="49" t="s">
        <v>321</v>
      </c>
      <c r="J19" s="49" t="s">
        <v>321</v>
      </c>
      <c r="K19" s="49" t="s">
        <v>321</v>
      </c>
      <c r="L19" s="49" t="s">
        <v>321</v>
      </c>
      <c r="M19" s="46" t="s">
        <v>245</v>
      </c>
    </row>
    <row r="20" spans="2:13" ht="38.25" x14ac:dyDescent="0.25">
      <c r="B20" s="46" t="s">
        <v>51</v>
      </c>
      <c r="C20" s="46" t="s">
        <v>222</v>
      </c>
      <c r="D20" s="46" t="s">
        <v>239</v>
      </c>
      <c r="E20" s="46" t="s">
        <v>240</v>
      </c>
      <c r="F20" s="46" t="s">
        <v>157</v>
      </c>
      <c r="G20" s="46" t="s">
        <v>241</v>
      </c>
      <c r="H20" s="46" t="s">
        <v>162</v>
      </c>
      <c r="I20" s="46" t="s">
        <v>229</v>
      </c>
      <c r="J20" s="46" t="s">
        <v>229</v>
      </c>
      <c r="K20" s="46" t="s">
        <v>229</v>
      </c>
      <c r="L20" s="46" t="s">
        <v>229</v>
      </c>
      <c r="M20" s="46"/>
    </row>
    <row r="21" spans="2:13" ht="51" x14ac:dyDescent="0.25">
      <c r="B21" s="46" t="s">
        <v>158</v>
      </c>
      <c r="C21" s="46" t="s">
        <v>160</v>
      </c>
      <c r="D21" s="46" t="s">
        <v>159</v>
      </c>
      <c r="E21" s="46" t="s">
        <v>246</v>
      </c>
      <c r="F21" s="46" t="s">
        <v>161</v>
      </c>
      <c r="G21" s="46" t="s">
        <v>229</v>
      </c>
      <c r="H21" s="46" t="s">
        <v>162</v>
      </c>
      <c r="I21" s="46" t="s">
        <v>229</v>
      </c>
      <c r="J21" s="46" t="s">
        <v>229</v>
      </c>
      <c r="K21" s="46" t="s">
        <v>229</v>
      </c>
      <c r="L21" s="46" t="s">
        <v>229</v>
      </c>
      <c r="M21" s="46" t="s">
        <v>163</v>
      </c>
    </row>
    <row r="22" spans="2:13" ht="102" x14ac:dyDescent="0.25">
      <c r="B22" s="46" t="s">
        <v>164</v>
      </c>
      <c r="C22" s="46" t="s">
        <v>350</v>
      </c>
      <c r="D22" s="46" t="s">
        <v>221</v>
      </c>
      <c r="E22" s="46" t="s">
        <v>225</v>
      </c>
      <c r="F22" s="46" t="s">
        <v>165</v>
      </c>
      <c r="G22" s="46" t="s">
        <v>355</v>
      </c>
      <c r="H22" s="46" t="s">
        <v>162</v>
      </c>
      <c r="I22" s="46" t="s">
        <v>359</v>
      </c>
      <c r="J22" s="46" t="s">
        <v>356</v>
      </c>
      <c r="K22" s="46" t="s">
        <v>357</v>
      </c>
      <c r="L22" s="46" t="s">
        <v>358</v>
      </c>
      <c r="M22" s="46" t="s">
        <v>156</v>
      </c>
    </row>
    <row r="23" spans="2:13" ht="63.75" x14ac:dyDescent="0.25">
      <c r="B23" s="46" t="s">
        <v>164</v>
      </c>
      <c r="C23" s="46" t="s">
        <v>223</v>
      </c>
      <c r="D23" s="46" t="s">
        <v>166</v>
      </c>
      <c r="E23" s="46" t="s">
        <v>224</v>
      </c>
      <c r="F23" s="46" t="s">
        <v>167</v>
      </c>
      <c r="G23" s="44" t="s">
        <v>324</v>
      </c>
      <c r="H23" s="44" t="s">
        <v>253</v>
      </c>
      <c r="I23" s="44" t="s">
        <v>325</v>
      </c>
      <c r="J23" s="44" t="s">
        <v>326</v>
      </c>
      <c r="K23" s="44" t="s">
        <v>327</v>
      </c>
      <c r="L23" s="44" t="s">
        <v>231</v>
      </c>
      <c r="M23" s="46"/>
    </row>
    <row r="24" spans="2:13" x14ac:dyDescent="0.25">
      <c r="B24" s="48"/>
    </row>
    <row r="25" spans="2:13" ht="15.75" thickBot="1" x14ac:dyDescent="0.3">
      <c r="B25" s="48"/>
    </row>
    <row r="26" spans="2:13" ht="25.5" x14ac:dyDescent="0.25">
      <c r="B26" s="68" t="s">
        <v>258</v>
      </c>
      <c r="C26" s="70"/>
      <c r="D26" s="70"/>
      <c r="E26" s="70"/>
      <c r="F26" s="70"/>
      <c r="G26" s="210" t="s">
        <v>342</v>
      </c>
      <c r="H26" s="210"/>
      <c r="I26" s="210"/>
      <c r="J26" s="210"/>
      <c r="K26" s="210"/>
      <c r="L26" s="210"/>
    </row>
    <row r="27" spans="2:13" ht="15.75" x14ac:dyDescent="0.25">
      <c r="B27" s="71" t="s">
        <v>124</v>
      </c>
      <c r="C27" s="66" t="s">
        <v>217</v>
      </c>
      <c r="D27" s="66" t="s">
        <v>219</v>
      </c>
      <c r="E27" s="66" t="s">
        <v>218</v>
      </c>
      <c r="F27" s="72" t="s">
        <v>256</v>
      </c>
      <c r="G27" s="72">
        <v>2022</v>
      </c>
      <c r="H27" s="72" t="s">
        <v>19</v>
      </c>
      <c r="I27" s="72">
        <v>2023</v>
      </c>
      <c r="J27" s="72">
        <v>2024</v>
      </c>
      <c r="K27" s="72">
        <v>2025</v>
      </c>
      <c r="L27" s="72">
        <v>2026</v>
      </c>
    </row>
    <row r="28" spans="2:13" ht="114.75" x14ac:dyDescent="0.25">
      <c r="B28" s="50" t="s">
        <v>29</v>
      </c>
      <c r="C28" s="46" t="s">
        <v>259</v>
      </c>
      <c r="D28" s="46" t="s">
        <v>255</v>
      </c>
      <c r="E28" s="46" t="s">
        <v>254</v>
      </c>
      <c r="F28" s="51" t="s">
        <v>168</v>
      </c>
      <c r="G28" s="49" t="s">
        <v>257</v>
      </c>
      <c r="H28" s="51" t="s">
        <v>169</v>
      </c>
      <c r="I28" s="49" t="s">
        <v>257</v>
      </c>
      <c r="J28" s="49" t="s">
        <v>257</v>
      </c>
      <c r="K28" s="49" t="s">
        <v>257</v>
      </c>
      <c r="L28" s="49" t="s">
        <v>257</v>
      </c>
    </row>
    <row r="29" spans="2:13" ht="76.5" x14ac:dyDescent="0.25">
      <c r="B29" s="50" t="s">
        <v>170</v>
      </c>
      <c r="C29" s="46" t="s">
        <v>276</v>
      </c>
      <c r="D29" s="46" t="s">
        <v>322</v>
      </c>
      <c r="E29" s="46" t="s">
        <v>261</v>
      </c>
      <c r="F29" s="52" t="s">
        <v>171</v>
      </c>
      <c r="G29" s="49" t="s">
        <v>260</v>
      </c>
      <c r="H29" s="53" t="s">
        <v>172</v>
      </c>
      <c r="I29" s="49" t="s">
        <v>333</v>
      </c>
      <c r="J29" s="49" t="s">
        <v>334</v>
      </c>
      <c r="K29" s="49" t="s">
        <v>335</v>
      </c>
      <c r="L29" s="49" t="s">
        <v>335</v>
      </c>
    </row>
    <row r="30" spans="2:13" ht="114.75" x14ac:dyDescent="0.25">
      <c r="B30" s="50" t="s">
        <v>173</v>
      </c>
      <c r="C30" s="46" t="s">
        <v>263</v>
      </c>
      <c r="D30" s="54" t="s">
        <v>174</v>
      </c>
      <c r="E30" s="46" t="s">
        <v>264</v>
      </c>
      <c r="F30" s="53" t="s">
        <v>175</v>
      </c>
      <c r="G30" s="49" t="s">
        <v>262</v>
      </c>
      <c r="H30" s="53" t="s">
        <v>172</v>
      </c>
      <c r="I30" s="49" t="s">
        <v>262</v>
      </c>
      <c r="J30" s="49" t="s">
        <v>262</v>
      </c>
      <c r="K30" s="49" t="s">
        <v>262</v>
      </c>
      <c r="L30" s="49" t="s">
        <v>262</v>
      </c>
    </row>
    <row r="31" spans="2:13" ht="76.5" x14ac:dyDescent="0.25">
      <c r="B31" s="50" t="s">
        <v>176</v>
      </c>
      <c r="C31" s="46" t="s">
        <v>268</v>
      </c>
      <c r="D31" s="46" t="s">
        <v>265</v>
      </c>
      <c r="E31" s="46" t="s">
        <v>277</v>
      </c>
      <c r="F31" s="53" t="s">
        <v>177</v>
      </c>
      <c r="G31" s="46" t="s">
        <v>270</v>
      </c>
      <c r="H31" s="53" t="s">
        <v>172</v>
      </c>
      <c r="I31" s="46" t="s">
        <v>270</v>
      </c>
      <c r="J31" s="46" t="s">
        <v>270</v>
      </c>
      <c r="K31" s="46" t="s">
        <v>270</v>
      </c>
      <c r="L31" s="46" t="s">
        <v>270</v>
      </c>
    </row>
    <row r="32" spans="2:13" ht="102" x14ac:dyDescent="0.25">
      <c r="B32" s="50" t="s">
        <v>178</v>
      </c>
      <c r="C32" s="46" t="s">
        <v>269</v>
      </c>
      <c r="D32" s="46" t="s">
        <v>266</v>
      </c>
      <c r="E32" s="46" t="s">
        <v>278</v>
      </c>
      <c r="F32" s="53" t="s">
        <v>179</v>
      </c>
      <c r="G32" s="53" t="s">
        <v>1</v>
      </c>
      <c r="H32" s="53" t="s">
        <v>1</v>
      </c>
      <c r="I32" s="53" t="s">
        <v>229</v>
      </c>
      <c r="J32" s="53" t="s">
        <v>229</v>
      </c>
      <c r="K32" s="53" t="s">
        <v>229</v>
      </c>
      <c r="L32" s="53" t="s">
        <v>229</v>
      </c>
    </row>
    <row r="33" spans="2:12" ht="76.5" x14ac:dyDescent="0.25">
      <c r="B33" s="50" t="s">
        <v>272</v>
      </c>
      <c r="C33" s="46" t="s">
        <v>273</v>
      </c>
      <c r="D33" s="46" t="s">
        <v>279</v>
      </c>
      <c r="E33" s="44" t="s">
        <v>280</v>
      </c>
      <c r="F33" s="53" t="s">
        <v>281</v>
      </c>
      <c r="G33" s="44" t="s">
        <v>324</v>
      </c>
      <c r="H33" s="53" t="s">
        <v>291</v>
      </c>
      <c r="I33" s="44" t="s">
        <v>325</v>
      </c>
      <c r="J33" s="44" t="s">
        <v>326</v>
      </c>
      <c r="K33" s="44" t="s">
        <v>327</v>
      </c>
      <c r="L33" s="44" t="s">
        <v>231</v>
      </c>
    </row>
    <row r="34" spans="2:12" ht="165.75" x14ac:dyDescent="0.25">
      <c r="B34" s="50" t="s">
        <v>271</v>
      </c>
      <c r="C34" s="46" t="s">
        <v>274</v>
      </c>
      <c r="D34" s="44" t="s">
        <v>150</v>
      </c>
      <c r="E34" s="46" t="s">
        <v>267</v>
      </c>
      <c r="F34" s="53" t="s">
        <v>180</v>
      </c>
      <c r="G34" s="46" t="s">
        <v>351</v>
      </c>
      <c r="H34" s="53" t="s">
        <v>291</v>
      </c>
      <c r="I34" s="46" t="s">
        <v>352</v>
      </c>
      <c r="J34" s="46" t="s">
        <v>353</v>
      </c>
      <c r="K34" s="46" t="s">
        <v>354</v>
      </c>
      <c r="L34" s="46" t="s">
        <v>275</v>
      </c>
    </row>
    <row r="35" spans="2:12" x14ac:dyDescent="0.25">
      <c r="B35" s="48"/>
    </row>
    <row r="36" spans="2:12" ht="15.75" customHeight="1" x14ac:dyDescent="0.25">
      <c r="B36" s="55" t="s">
        <v>181</v>
      </c>
      <c r="C36" s="55"/>
      <c r="D36" s="55"/>
      <c r="E36" s="55"/>
      <c r="F36" s="55"/>
      <c r="G36" s="55"/>
      <c r="H36" s="55"/>
      <c r="I36" s="55"/>
      <c r="J36" s="55"/>
      <c r="K36" s="55"/>
      <c r="L36" s="55"/>
    </row>
    <row r="37" spans="2:12" ht="15.75" customHeight="1" x14ac:dyDescent="0.25">
      <c r="B37" s="56"/>
      <c r="C37" s="42" t="s">
        <v>217</v>
      </c>
      <c r="D37" s="42" t="s">
        <v>219</v>
      </c>
      <c r="E37" s="42" t="s">
        <v>218</v>
      </c>
      <c r="F37" s="42" t="s">
        <v>256</v>
      </c>
      <c r="G37" s="42">
        <v>2022</v>
      </c>
      <c r="H37" s="42" t="s">
        <v>294</v>
      </c>
      <c r="I37" s="42">
        <v>2023</v>
      </c>
      <c r="J37" s="42">
        <v>2024</v>
      </c>
      <c r="K37" s="42">
        <v>2025</v>
      </c>
      <c r="L37" s="42">
        <v>2026</v>
      </c>
    </row>
    <row r="38" spans="2:12" ht="127.5" x14ac:dyDescent="0.25">
      <c r="B38" s="57"/>
      <c r="C38" s="46" t="s">
        <v>284</v>
      </c>
      <c r="D38" s="46" t="s">
        <v>283</v>
      </c>
      <c r="E38" s="46" t="s">
        <v>282</v>
      </c>
      <c r="F38" s="46" t="s">
        <v>289</v>
      </c>
      <c r="G38" s="44" t="s">
        <v>290</v>
      </c>
      <c r="H38" s="53" t="s">
        <v>291</v>
      </c>
      <c r="I38" s="44" t="s">
        <v>290</v>
      </c>
      <c r="J38" s="44" t="s">
        <v>290</v>
      </c>
      <c r="K38" s="44" t="s">
        <v>290</v>
      </c>
      <c r="L38" s="44" t="s">
        <v>290</v>
      </c>
    </row>
    <row r="39" spans="2:12" ht="40.5" customHeight="1" x14ac:dyDescent="0.25">
      <c r="B39" s="57"/>
      <c r="C39" s="46" t="s">
        <v>285</v>
      </c>
      <c r="D39" s="46" t="s">
        <v>286</v>
      </c>
      <c r="E39" s="46" t="s">
        <v>287</v>
      </c>
      <c r="F39" s="46" t="s">
        <v>289</v>
      </c>
      <c r="G39" s="44" t="s">
        <v>288</v>
      </c>
      <c r="H39" s="53" t="s">
        <v>291</v>
      </c>
      <c r="I39" s="44" t="s">
        <v>288</v>
      </c>
      <c r="J39" s="44" t="s">
        <v>288</v>
      </c>
      <c r="K39" s="44" t="s">
        <v>288</v>
      </c>
      <c r="L39" s="44" t="s">
        <v>288</v>
      </c>
    </row>
    <row r="40" spans="2:12" ht="25.5" x14ac:dyDescent="0.25">
      <c r="B40" s="57"/>
      <c r="C40" s="58" t="s">
        <v>293</v>
      </c>
      <c r="D40" s="58" t="s">
        <v>103</v>
      </c>
      <c r="E40" s="46" t="s">
        <v>182</v>
      </c>
      <c r="F40" s="46" t="s">
        <v>289</v>
      </c>
      <c r="G40" s="44" t="s">
        <v>292</v>
      </c>
      <c r="H40" s="53" t="s">
        <v>291</v>
      </c>
      <c r="I40" s="44" t="s">
        <v>292</v>
      </c>
      <c r="J40" s="44" t="s">
        <v>292</v>
      </c>
      <c r="K40" s="44" t="s">
        <v>292</v>
      </c>
      <c r="L40" s="44" t="s">
        <v>292</v>
      </c>
    </row>
    <row r="41" spans="2:12" ht="15.75" x14ac:dyDescent="0.25">
      <c r="B41" s="59"/>
    </row>
    <row r="42" spans="2:12" ht="15.75" thickBot="1" x14ac:dyDescent="0.3">
      <c r="B42" s="73" t="s">
        <v>183</v>
      </c>
      <c r="C42" s="74"/>
      <c r="D42" s="74"/>
      <c r="E42" s="74"/>
      <c r="F42" s="210" t="s">
        <v>342</v>
      </c>
      <c r="G42" s="210"/>
      <c r="H42" s="210"/>
      <c r="I42" s="210"/>
      <c r="J42" s="210"/>
      <c r="K42" s="210"/>
    </row>
    <row r="43" spans="2:12" x14ac:dyDescent="0.25">
      <c r="B43" s="66" t="s">
        <v>217</v>
      </c>
      <c r="C43" s="66" t="s">
        <v>219</v>
      </c>
      <c r="D43" s="66" t="s">
        <v>218</v>
      </c>
      <c r="E43" s="66" t="s">
        <v>256</v>
      </c>
      <c r="F43" s="66">
        <v>2022</v>
      </c>
      <c r="G43" s="66" t="s">
        <v>294</v>
      </c>
      <c r="H43" s="66">
        <v>2023</v>
      </c>
      <c r="I43" s="66">
        <v>2024</v>
      </c>
      <c r="J43" s="66">
        <v>2025</v>
      </c>
      <c r="K43" s="66">
        <v>2026</v>
      </c>
    </row>
    <row r="44" spans="2:12" ht="72" x14ac:dyDescent="0.25">
      <c r="B44" s="60" t="s">
        <v>184</v>
      </c>
      <c r="C44" s="61" t="s">
        <v>185</v>
      </c>
      <c r="D44" s="61" t="s">
        <v>187</v>
      </c>
      <c r="E44" s="62" t="s">
        <v>186</v>
      </c>
      <c r="F44" s="61" t="s">
        <v>296</v>
      </c>
      <c r="G44" s="63"/>
      <c r="H44" s="61" t="s">
        <v>296</v>
      </c>
      <c r="I44" s="61" t="s">
        <v>296</v>
      </c>
      <c r="J44" s="61" t="s">
        <v>296</v>
      </c>
      <c r="K44" s="61" t="s">
        <v>296</v>
      </c>
    </row>
    <row r="45" spans="2:12" ht="108" x14ac:dyDescent="0.25">
      <c r="B45" s="60" t="s">
        <v>188</v>
      </c>
      <c r="C45" s="61" t="s">
        <v>189</v>
      </c>
      <c r="D45" s="61" t="s">
        <v>191</v>
      </c>
      <c r="E45" s="62" t="s">
        <v>190</v>
      </c>
      <c r="F45" s="61" t="s">
        <v>336</v>
      </c>
      <c r="G45" s="63" t="s">
        <v>291</v>
      </c>
      <c r="H45" s="61" t="s">
        <v>343</v>
      </c>
      <c r="I45" s="61" t="s">
        <v>344</v>
      </c>
      <c r="J45" s="61" t="s">
        <v>345</v>
      </c>
      <c r="K45" s="61" t="s">
        <v>346</v>
      </c>
    </row>
    <row r="46" spans="2:12" ht="96" x14ac:dyDescent="0.25">
      <c r="B46" s="60" t="s">
        <v>192</v>
      </c>
      <c r="C46" s="60" t="s">
        <v>193</v>
      </c>
      <c r="D46" s="61" t="s">
        <v>195</v>
      </c>
      <c r="E46" s="62" t="s">
        <v>194</v>
      </c>
      <c r="F46" s="61" t="s">
        <v>337</v>
      </c>
      <c r="G46" s="63" t="s">
        <v>291</v>
      </c>
      <c r="H46" s="61" t="s">
        <v>304</v>
      </c>
      <c r="I46" s="61" t="s">
        <v>304</v>
      </c>
      <c r="J46" s="61" t="s">
        <v>304</v>
      </c>
      <c r="K46" s="61" t="s">
        <v>304</v>
      </c>
    </row>
    <row r="47" spans="2:12" ht="36" x14ac:dyDescent="0.25">
      <c r="B47" s="60" t="s">
        <v>196</v>
      </c>
      <c r="C47" s="61" t="s">
        <v>197</v>
      </c>
      <c r="D47" s="61" t="s">
        <v>199</v>
      </c>
      <c r="E47" s="62" t="s">
        <v>198</v>
      </c>
      <c r="F47" s="61" t="s">
        <v>301</v>
      </c>
      <c r="G47" s="63" t="s">
        <v>291</v>
      </c>
      <c r="H47" s="61" t="s">
        <v>302</v>
      </c>
      <c r="I47" s="61" t="s">
        <v>303</v>
      </c>
      <c r="J47" s="61" t="s">
        <v>299</v>
      </c>
      <c r="K47" s="61" t="s">
        <v>300</v>
      </c>
    </row>
    <row r="48" spans="2:12" ht="72" x14ac:dyDescent="0.25">
      <c r="B48" s="60" t="s">
        <v>200</v>
      </c>
      <c r="C48" s="61" t="s">
        <v>201</v>
      </c>
      <c r="D48" s="61" t="s">
        <v>203</v>
      </c>
      <c r="E48" s="62" t="s">
        <v>202</v>
      </c>
      <c r="F48" s="60" t="s">
        <v>305</v>
      </c>
      <c r="G48" s="63" t="s">
        <v>162</v>
      </c>
      <c r="H48" s="60" t="s">
        <v>305</v>
      </c>
      <c r="I48" s="60" t="s">
        <v>349</v>
      </c>
      <c r="J48" s="60" t="s">
        <v>349</v>
      </c>
      <c r="K48" s="60" t="s">
        <v>349</v>
      </c>
    </row>
    <row r="49" spans="2:11" ht="60" x14ac:dyDescent="0.25">
      <c r="B49" s="209" t="s">
        <v>295</v>
      </c>
      <c r="C49" s="61" t="s">
        <v>204</v>
      </c>
      <c r="D49" s="61" t="s">
        <v>205</v>
      </c>
      <c r="E49" s="62" t="s">
        <v>190</v>
      </c>
      <c r="F49" s="63"/>
      <c r="G49" s="63" t="s">
        <v>291</v>
      </c>
      <c r="H49" s="63"/>
      <c r="I49" s="63"/>
      <c r="J49" s="61" t="s">
        <v>297</v>
      </c>
      <c r="K49" s="63"/>
    </row>
    <row r="50" spans="2:11" ht="48" x14ac:dyDescent="0.25">
      <c r="B50" s="209"/>
      <c r="C50" s="61" t="s">
        <v>206</v>
      </c>
      <c r="D50" s="61" t="s">
        <v>207</v>
      </c>
      <c r="E50" s="62" t="s">
        <v>190</v>
      </c>
      <c r="F50" s="63"/>
      <c r="G50" s="63" t="s">
        <v>291</v>
      </c>
      <c r="H50" s="63"/>
      <c r="I50" s="63"/>
      <c r="J50" s="61" t="s">
        <v>298</v>
      </c>
      <c r="K50" s="63"/>
    </row>
    <row r="51" spans="2:11" ht="36" x14ac:dyDescent="0.25">
      <c r="B51" s="60" t="s">
        <v>306</v>
      </c>
      <c r="C51" s="61" t="s">
        <v>307</v>
      </c>
      <c r="D51" s="61" t="s">
        <v>308</v>
      </c>
      <c r="E51" s="62" t="s">
        <v>208</v>
      </c>
      <c r="F51" s="61" t="s">
        <v>309</v>
      </c>
      <c r="G51" s="63" t="s">
        <v>162</v>
      </c>
      <c r="H51" s="61" t="s">
        <v>310</v>
      </c>
      <c r="I51" s="61" t="s">
        <v>311</v>
      </c>
      <c r="J51" s="61" t="s">
        <v>312</v>
      </c>
      <c r="K51" s="61" t="s">
        <v>313</v>
      </c>
    </row>
    <row r="52" spans="2:11" ht="86.25" customHeight="1" x14ac:dyDescent="0.25">
      <c r="B52" s="60" t="s">
        <v>209</v>
      </c>
      <c r="C52" s="60" t="s">
        <v>338</v>
      </c>
      <c r="D52" s="60" t="s">
        <v>211</v>
      </c>
      <c r="E52" s="60" t="s">
        <v>210</v>
      </c>
      <c r="F52" s="63" t="s">
        <v>229</v>
      </c>
      <c r="G52" s="63" t="s">
        <v>162</v>
      </c>
      <c r="H52" s="63" t="s">
        <v>229</v>
      </c>
      <c r="I52" s="63" t="s">
        <v>229</v>
      </c>
      <c r="J52" s="63" t="s">
        <v>229</v>
      </c>
      <c r="K52" s="63" t="s">
        <v>229</v>
      </c>
    </row>
    <row r="53" spans="2:11" ht="60" x14ac:dyDescent="0.25">
      <c r="B53" s="60" t="s">
        <v>212</v>
      </c>
      <c r="C53" s="60" t="s">
        <v>213</v>
      </c>
      <c r="D53" s="61" t="s">
        <v>214</v>
      </c>
      <c r="E53" s="62" t="s">
        <v>190</v>
      </c>
      <c r="F53" s="62" t="s">
        <v>339</v>
      </c>
      <c r="G53" s="63" t="s">
        <v>291</v>
      </c>
      <c r="H53" s="62" t="s">
        <v>341</v>
      </c>
      <c r="I53" s="62" t="s">
        <v>340</v>
      </c>
      <c r="J53" s="62" t="s">
        <v>340</v>
      </c>
      <c r="K53" s="62" t="s">
        <v>340</v>
      </c>
    </row>
    <row r="54" spans="2:11" ht="15.75" x14ac:dyDescent="0.25">
      <c r="B54" s="41"/>
    </row>
  </sheetData>
  <mergeCells count="6">
    <mergeCell ref="B1:L1"/>
    <mergeCell ref="B49:B50"/>
    <mergeCell ref="G3:L3"/>
    <mergeCell ref="G16:L16"/>
    <mergeCell ref="G26:L26"/>
    <mergeCell ref="F42:K4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Plan1</vt:lpstr>
      <vt:lpstr>Plano de Ação Analítico</vt:lpstr>
      <vt:lpstr>Metas</vt:lpstr>
      <vt:lpstr>Apoio</vt:lpstr>
      <vt:lpstr>Plano de Ação 2021</vt:lpstr>
      <vt:lpstr>Plano de ação 2022-2026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CARLA_BASTOS_SANTANA_RIBEIRO</cp:lastModifiedBy>
  <cp:lastPrinted>2025-03-11T15:24:43Z</cp:lastPrinted>
  <dcterms:created xsi:type="dcterms:W3CDTF">2019-05-31T18:42:55Z</dcterms:created>
  <dcterms:modified xsi:type="dcterms:W3CDTF">2025-03-27T14:51:36Z</dcterms:modified>
</cp:coreProperties>
</file>